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粤港澳金融数学竞赛\2024\命题\"/>
    </mc:Choice>
  </mc:AlternateContent>
  <bookViews>
    <workbookView xWindow="0" yWindow="0" windowWidth="28770" windowHeight="12210"/>
  </bookViews>
  <sheets>
    <sheet name="沪深30020241112" sheetId="1" r:id="rId1"/>
  </sheets>
  <calcPr calcId="0"/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</calcChain>
</file>

<file path=xl/sharedStrings.xml><?xml version="1.0" encoding="utf-8"?>
<sst xmlns="http://schemas.openxmlformats.org/spreadsheetml/2006/main" count="944" uniqueCount="421">
  <si>
    <t>代码</t>
  </si>
  <si>
    <t>名称</t>
  </si>
  <si>
    <t>涨幅%</t>
  </si>
  <si>
    <t>现价</t>
  </si>
  <si>
    <t>涨跌</t>
  </si>
  <si>
    <t>买价</t>
  </si>
  <si>
    <t>卖价</t>
  </si>
  <si>
    <t>总量</t>
  </si>
  <si>
    <t>现量</t>
  </si>
  <si>
    <t>涨速%</t>
  </si>
  <si>
    <t>换手%</t>
  </si>
  <si>
    <t>今开</t>
  </si>
  <si>
    <t>最高</t>
  </si>
  <si>
    <t>最低</t>
  </si>
  <si>
    <t>昨收</t>
  </si>
  <si>
    <t>市盈(动)</t>
  </si>
  <si>
    <t>总金额</t>
  </si>
  <si>
    <t>量比</t>
  </si>
  <si>
    <t>细分行业</t>
  </si>
  <si>
    <t>地区</t>
  </si>
  <si>
    <t>振幅%</t>
  </si>
  <si>
    <t>平安银行</t>
  </si>
  <si>
    <t>银行</t>
  </si>
  <si>
    <t>深圳</t>
  </si>
  <si>
    <t>万 科Ａ</t>
  </si>
  <si>
    <t xml:space="preserve">--  </t>
  </si>
  <si>
    <t>全国地产</t>
  </si>
  <si>
    <t>中兴通讯</t>
  </si>
  <si>
    <t>通信设备</t>
  </si>
  <si>
    <t>TCL科技</t>
  </si>
  <si>
    <t>元器件</t>
  </si>
  <si>
    <t>广东</t>
  </si>
  <si>
    <t>中联重科</t>
  </si>
  <si>
    <t>工程机械</t>
  </si>
  <si>
    <t>湖南</t>
  </si>
  <si>
    <t>申万宏源</t>
  </si>
  <si>
    <t>证券</t>
  </si>
  <si>
    <t>新疆</t>
  </si>
  <si>
    <t>东方盛虹</t>
  </si>
  <si>
    <t>化纤</t>
  </si>
  <si>
    <t>江苏</t>
  </si>
  <si>
    <t>美的集团</t>
  </si>
  <si>
    <t>家用电器</t>
  </si>
  <si>
    <t>潍柴动力</t>
  </si>
  <si>
    <t>汽车配件</t>
  </si>
  <si>
    <t>山东</t>
  </si>
  <si>
    <t>藏格矿业</t>
  </si>
  <si>
    <t>农药化肥</t>
  </si>
  <si>
    <t>青海</t>
  </si>
  <si>
    <t>徐工机械</t>
  </si>
  <si>
    <t>云南白药</t>
  </si>
  <si>
    <t>中成药</t>
  </si>
  <si>
    <t>云南</t>
  </si>
  <si>
    <t>泸州老窖</t>
  </si>
  <si>
    <t>白酒</t>
  </si>
  <si>
    <t>四川</t>
  </si>
  <si>
    <t>古井贡酒</t>
  </si>
  <si>
    <t>安徽</t>
  </si>
  <si>
    <t>中油资本</t>
  </si>
  <si>
    <t>多元金融</t>
  </si>
  <si>
    <t>长安汽车</t>
  </si>
  <si>
    <t>汽车整车</t>
  </si>
  <si>
    <t>重庆</t>
  </si>
  <si>
    <t>格力电器</t>
  </si>
  <si>
    <t>长春高新</t>
  </si>
  <si>
    <t>生物制药</t>
  </si>
  <si>
    <t>吉林</t>
  </si>
  <si>
    <t>中信特钢</t>
  </si>
  <si>
    <t>特种钢</t>
  </si>
  <si>
    <t>湖北</t>
  </si>
  <si>
    <t>京东方Ａ</t>
  </si>
  <si>
    <t>北京</t>
  </si>
  <si>
    <t>振华科技</t>
  </si>
  <si>
    <t>贵州</t>
  </si>
  <si>
    <t>中航西飞</t>
  </si>
  <si>
    <t>航空</t>
  </si>
  <si>
    <t>陕西</t>
  </si>
  <si>
    <t>广发证券</t>
  </si>
  <si>
    <t>北新建材</t>
  </si>
  <si>
    <t>其他建材</t>
  </si>
  <si>
    <t>盐湖股份</t>
  </si>
  <si>
    <t>一汽解放</t>
  </si>
  <si>
    <t>云铝股份</t>
  </si>
  <si>
    <t>铝</t>
  </si>
  <si>
    <t>五 粮 液</t>
  </si>
  <si>
    <t>新 希 望</t>
  </si>
  <si>
    <t>饲料</t>
  </si>
  <si>
    <t>双汇发展</t>
  </si>
  <si>
    <t>食品</t>
  </si>
  <si>
    <t>河南</t>
  </si>
  <si>
    <t>紫光股份</t>
  </si>
  <si>
    <t>IT设备</t>
  </si>
  <si>
    <t>华东医药</t>
  </si>
  <si>
    <t>化学制药</t>
  </si>
  <si>
    <t>浙江</t>
  </si>
  <si>
    <t>浪潮信息</t>
  </si>
  <si>
    <t>山西焦煤</t>
  </si>
  <si>
    <t>煤炭开采</t>
  </si>
  <si>
    <t>山西</t>
  </si>
  <si>
    <t>华润三九</t>
  </si>
  <si>
    <t>龙源电力</t>
  </si>
  <si>
    <t>新型电力</t>
  </si>
  <si>
    <t>招商公路</t>
  </si>
  <si>
    <t>路桥</t>
  </si>
  <si>
    <t>天津</t>
  </si>
  <si>
    <t>招商蛇口</t>
  </si>
  <si>
    <t>新 和 成</t>
  </si>
  <si>
    <t>华兰生物</t>
  </si>
  <si>
    <t>分众传媒</t>
  </si>
  <si>
    <t>广告包装</t>
  </si>
  <si>
    <t>紫光国微</t>
  </si>
  <si>
    <t>半导体</t>
  </si>
  <si>
    <t>河北</t>
  </si>
  <si>
    <t>三花智控</t>
  </si>
  <si>
    <t>国轩高科</t>
  </si>
  <si>
    <t>电气设备</t>
  </si>
  <si>
    <t>TCL中环</t>
  </si>
  <si>
    <t>宁波银行</t>
  </si>
  <si>
    <t>中航光电</t>
  </si>
  <si>
    <t>纳思达</t>
  </si>
  <si>
    <t>科大讯飞</t>
  </si>
  <si>
    <t>软件服务</t>
  </si>
  <si>
    <t>大华股份</t>
  </si>
  <si>
    <t>歌尔股份</t>
  </si>
  <si>
    <t>上海莱士</t>
  </si>
  <si>
    <t>上海</t>
  </si>
  <si>
    <t>东方雨虹</t>
  </si>
  <si>
    <t>洋河股份</t>
  </si>
  <si>
    <t>海大集团</t>
  </si>
  <si>
    <t>顺丰控股</t>
  </si>
  <si>
    <t>仓储物流</t>
  </si>
  <si>
    <t>北方华创</t>
  </si>
  <si>
    <t>广联达</t>
  </si>
  <si>
    <t>海康威视</t>
  </si>
  <si>
    <t>晶澳科技</t>
  </si>
  <si>
    <t>赣锋锂业</t>
  </si>
  <si>
    <t>小金属</t>
  </si>
  <si>
    <t>江西</t>
  </si>
  <si>
    <t>天齐锂业</t>
  </si>
  <si>
    <t>立讯精密</t>
  </si>
  <si>
    <t>荣盛石化</t>
  </si>
  <si>
    <t>三七互娱</t>
  </si>
  <si>
    <t>互联网</t>
  </si>
  <si>
    <t>比亚迪</t>
  </si>
  <si>
    <t>龙佰集团</t>
  </si>
  <si>
    <t>化工原料</t>
  </si>
  <si>
    <t>以岭药业</t>
  </si>
  <si>
    <t>卫星化学</t>
  </si>
  <si>
    <t>天赐材料</t>
  </si>
  <si>
    <t>牧原股份</t>
  </si>
  <si>
    <t>农业综合</t>
  </si>
  <si>
    <t>国信证券</t>
  </si>
  <si>
    <t>恩捷股份</t>
  </si>
  <si>
    <t>凯莱英</t>
  </si>
  <si>
    <t>视源股份</t>
  </si>
  <si>
    <t>深南电路</t>
  </si>
  <si>
    <t>德赛西威</t>
  </si>
  <si>
    <t>鹏鼎控股</t>
  </si>
  <si>
    <t>中国广核</t>
  </si>
  <si>
    <t>亿纬锂能</t>
  </si>
  <si>
    <t>爱尔眼科</t>
  </si>
  <si>
    <t>医疗保健</t>
  </si>
  <si>
    <t>同花顺</t>
  </si>
  <si>
    <t>东方财富</t>
  </si>
  <si>
    <t>智飞生物</t>
  </si>
  <si>
    <t>汇川技术</t>
  </si>
  <si>
    <t>电器仪表</t>
  </si>
  <si>
    <t>沃森生物</t>
  </si>
  <si>
    <t>北京君正</t>
  </si>
  <si>
    <t>阳光电源</t>
  </si>
  <si>
    <t>中际旭创</t>
  </si>
  <si>
    <t>晶盛机电</t>
  </si>
  <si>
    <t>专用机械</t>
  </si>
  <si>
    <t>泰格医药</t>
  </si>
  <si>
    <t>三环集团</t>
  </si>
  <si>
    <t>芒果超媒</t>
  </si>
  <si>
    <t>影视音像</t>
  </si>
  <si>
    <t>昆仑万维</t>
  </si>
  <si>
    <t>蓝思科技</t>
  </si>
  <si>
    <t>润泽科技</t>
  </si>
  <si>
    <t>先导智能</t>
  </si>
  <si>
    <t>深信服</t>
  </si>
  <si>
    <t>中科创达</t>
  </si>
  <si>
    <t>温氏股份</t>
  </si>
  <si>
    <t>亿联网络</t>
  </si>
  <si>
    <t>福建</t>
  </si>
  <si>
    <t>圣邦股份</t>
  </si>
  <si>
    <t>宁德时代</t>
  </si>
  <si>
    <t>迈为股份</t>
  </si>
  <si>
    <t>康龙化成</t>
  </si>
  <si>
    <t>迈瑞医疗</t>
  </si>
  <si>
    <t>卓胜微</t>
  </si>
  <si>
    <t>新产业</t>
  </si>
  <si>
    <t>爱美客</t>
  </si>
  <si>
    <t>中伟股份</t>
  </si>
  <si>
    <t>贝泰妮</t>
  </si>
  <si>
    <t>日用化工</t>
  </si>
  <si>
    <t>华利集团</t>
  </si>
  <si>
    <t>服饰</t>
  </si>
  <si>
    <t>金龙鱼</t>
  </si>
  <si>
    <t>华大九天</t>
  </si>
  <si>
    <t>浦发银行</t>
  </si>
  <si>
    <t>上海机场</t>
  </si>
  <si>
    <t>机场</t>
  </si>
  <si>
    <t>包钢股份</t>
  </si>
  <si>
    <t>普钢</t>
  </si>
  <si>
    <t>内蒙</t>
  </si>
  <si>
    <t>华能国际</t>
  </si>
  <si>
    <t>火力发电</t>
  </si>
  <si>
    <t>华夏银行</t>
  </si>
  <si>
    <t>民生银行</t>
  </si>
  <si>
    <t>上港集团</t>
  </si>
  <si>
    <t>港口</t>
  </si>
  <si>
    <t>宝钢股份</t>
  </si>
  <si>
    <t>浙能电力</t>
  </si>
  <si>
    <t>华能水电</t>
  </si>
  <si>
    <t>水力发电</t>
  </si>
  <si>
    <t>中远海能</t>
  </si>
  <si>
    <t>水运</t>
  </si>
  <si>
    <t>华电国际</t>
  </si>
  <si>
    <t>中国石化</t>
  </si>
  <si>
    <t>石油加工</t>
  </si>
  <si>
    <t>南方航空</t>
  </si>
  <si>
    <t>空运</t>
  </si>
  <si>
    <t>中信证券</t>
  </si>
  <si>
    <t>三一重工</t>
  </si>
  <si>
    <t>招商银行</t>
  </si>
  <si>
    <t>四川路桥</t>
  </si>
  <si>
    <t>建筑工程</t>
  </si>
  <si>
    <t>保利发展</t>
  </si>
  <si>
    <t>中国联通</t>
  </si>
  <si>
    <t>电信运营</t>
  </si>
  <si>
    <t>国投资本</t>
  </si>
  <si>
    <t>同仁堂</t>
  </si>
  <si>
    <t>特变电工</t>
  </si>
  <si>
    <t>上汽集团</t>
  </si>
  <si>
    <t>北方稀土</t>
  </si>
  <si>
    <t>中国东航</t>
  </si>
  <si>
    <t>重庆啤酒</t>
  </si>
  <si>
    <t>啤酒</t>
  </si>
  <si>
    <t>中国船舶</t>
  </si>
  <si>
    <t>船舶</t>
  </si>
  <si>
    <t>天坛生物</t>
  </si>
  <si>
    <t>中国巨石</t>
  </si>
  <si>
    <t>玻璃</t>
  </si>
  <si>
    <t>生益科技</t>
  </si>
  <si>
    <t>兖矿能源</t>
  </si>
  <si>
    <t>复星医药</t>
  </si>
  <si>
    <t>南山铝业</t>
  </si>
  <si>
    <t>圆通速递</t>
  </si>
  <si>
    <t>辽宁</t>
  </si>
  <si>
    <t>恒瑞医药</t>
  </si>
  <si>
    <t>万华化学</t>
  </si>
  <si>
    <t>白云山</t>
  </si>
  <si>
    <t>恒力石化</t>
  </si>
  <si>
    <t>江西铜业</t>
  </si>
  <si>
    <t>铜</t>
  </si>
  <si>
    <t>中航机载</t>
  </si>
  <si>
    <t>国电南瑞</t>
  </si>
  <si>
    <t>小商品城</t>
  </si>
  <si>
    <t>商品城</t>
  </si>
  <si>
    <t>华鲁恒升</t>
  </si>
  <si>
    <t>片仔癀</t>
  </si>
  <si>
    <t>通威股份</t>
  </si>
  <si>
    <t>士兰微</t>
  </si>
  <si>
    <t>中金黄金</t>
  </si>
  <si>
    <t>黄金</t>
  </si>
  <si>
    <t>海南机场</t>
  </si>
  <si>
    <t>海南</t>
  </si>
  <si>
    <t>贵州茅台</t>
  </si>
  <si>
    <t>山东黄金</t>
  </si>
  <si>
    <t>恒生电子</t>
  </si>
  <si>
    <t>长电科技</t>
  </si>
  <si>
    <t>海螺水泥</t>
  </si>
  <si>
    <t>水泥</t>
  </si>
  <si>
    <t>用友网络</t>
  </si>
  <si>
    <t>青岛啤酒</t>
  </si>
  <si>
    <t>福耀玻璃</t>
  </si>
  <si>
    <t>川投能源</t>
  </si>
  <si>
    <t>海尔智家</t>
  </si>
  <si>
    <t>爱旭股份</t>
  </si>
  <si>
    <t>华域汽车</t>
  </si>
  <si>
    <t>闻泰科技</t>
  </si>
  <si>
    <t>中航沈飞</t>
  </si>
  <si>
    <t>国电电力</t>
  </si>
  <si>
    <t>新奥股份</t>
  </si>
  <si>
    <t>供气供热</t>
  </si>
  <si>
    <t>山西汾酒</t>
  </si>
  <si>
    <t>海通证券</t>
  </si>
  <si>
    <t>宝信软件</t>
  </si>
  <si>
    <t>东方电气</t>
  </si>
  <si>
    <t>国投电力</t>
  </si>
  <si>
    <t>伊利股份</t>
  </si>
  <si>
    <t>乳制品</t>
  </si>
  <si>
    <t>航发动力</t>
  </si>
  <si>
    <t>长江电力</t>
  </si>
  <si>
    <t>三峡能源</t>
  </si>
  <si>
    <t>中泰证券</t>
  </si>
  <si>
    <t>江苏银行</t>
  </si>
  <si>
    <t>杭州银行</t>
  </si>
  <si>
    <t>中国海油</t>
  </si>
  <si>
    <t>石油开采</t>
  </si>
  <si>
    <t>中国移动</t>
  </si>
  <si>
    <t>东方证券</t>
  </si>
  <si>
    <t>宝丰能源</t>
  </si>
  <si>
    <t>宁夏</t>
  </si>
  <si>
    <t>招商证券</t>
  </si>
  <si>
    <t>大秦铁路</t>
  </si>
  <si>
    <t>铁路</t>
  </si>
  <si>
    <t>南京银行</t>
  </si>
  <si>
    <t>隆基绿能</t>
  </si>
  <si>
    <t>春秋航空</t>
  </si>
  <si>
    <t>信达证券</t>
  </si>
  <si>
    <t>中信建投</t>
  </si>
  <si>
    <t>中国神华</t>
  </si>
  <si>
    <t>恒立液压</t>
  </si>
  <si>
    <t>中国国航</t>
  </si>
  <si>
    <t>中国化学</t>
  </si>
  <si>
    <t>工业富联</t>
  </si>
  <si>
    <t>兴业银行</t>
  </si>
  <si>
    <t>北京银行</t>
  </si>
  <si>
    <t>中国铁建</t>
  </si>
  <si>
    <t>国泰君安</t>
  </si>
  <si>
    <t>陕西煤业</t>
  </si>
  <si>
    <t>上海银行</t>
  </si>
  <si>
    <t>红塔证券</t>
  </si>
  <si>
    <t>广汽集团</t>
  </si>
  <si>
    <t>农业银行</t>
  </si>
  <si>
    <t>中国平安</t>
  </si>
  <si>
    <t>保险</t>
  </si>
  <si>
    <t>中国人保</t>
  </si>
  <si>
    <t>交通银行</t>
  </si>
  <si>
    <t>新华保险</t>
  </si>
  <si>
    <t>三六零</t>
  </si>
  <si>
    <t>兴业证券</t>
  </si>
  <si>
    <t>中国中铁</t>
  </si>
  <si>
    <t>工商银行</t>
  </si>
  <si>
    <t>中国铝业</t>
  </si>
  <si>
    <t>中国太保</t>
  </si>
  <si>
    <t>上海医药</t>
  </si>
  <si>
    <t>医药商业</t>
  </si>
  <si>
    <t>中国中冶</t>
  </si>
  <si>
    <t>中国人寿</t>
  </si>
  <si>
    <t>长城汽车</t>
  </si>
  <si>
    <t>邮储银行</t>
  </si>
  <si>
    <t>中国建筑</t>
  </si>
  <si>
    <t>中国电建</t>
  </si>
  <si>
    <t>华泰证券</t>
  </si>
  <si>
    <t>拓普集团</t>
  </si>
  <si>
    <t>中国卫通</t>
  </si>
  <si>
    <t>潞安环能</t>
  </si>
  <si>
    <t>中国电信</t>
  </si>
  <si>
    <t>中国中车</t>
  </si>
  <si>
    <t>运输设备</t>
  </si>
  <si>
    <t>光大证券</t>
  </si>
  <si>
    <t>星宇股份</t>
  </si>
  <si>
    <t>中国交建</t>
  </si>
  <si>
    <t>中海油服</t>
  </si>
  <si>
    <t>京沪高铁</t>
  </si>
  <si>
    <t>光大银行</t>
  </si>
  <si>
    <t>成都银行</t>
  </si>
  <si>
    <t>中国石油</t>
  </si>
  <si>
    <t>福莱特</t>
  </si>
  <si>
    <t>中国能建</t>
  </si>
  <si>
    <t>招商轮船</t>
  </si>
  <si>
    <t>正泰电器</t>
  </si>
  <si>
    <t>浙商证券</t>
  </si>
  <si>
    <t>中国银河</t>
  </si>
  <si>
    <t>中国中免</t>
  </si>
  <si>
    <t>旅游服务</t>
  </si>
  <si>
    <t>中煤能源</t>
  </si>
  <si>
    <t>紫金矿业</t>
  </si>
  <si>
    <t>方正证券</t>
  </si>
  <si>
    <t>浙商银行</t>
  </si>
  <si>
    <t>中远海控</t>
  </si>
  <si>
    <t>建设银行</t>
  </si>
  <si>
    <t>中国核电</t>
  </si>
  <si>
    <t>中国银行</t>
  </si>
  <si>
    <t>中国重工</t>
  </si>
  <si>
    <t>中金公司</t>
  </si>
  <si>
    <t>中信银行</t>
  </si>
  <si>
    <t>中科曙光</t>
  </si>
  <si>
    <t>公牛集团</t>
  </si>
  <si>
    <t>药明康德</t>
  </si>
  <si>
    <t>合盛硅业</t>
  </si>
  <si>
    <t>海天味业</t>
  </si>
  <si>
    <t>华勤技术</t>
  </si>
  <si>
    <t>今世缘</t>
  </si>
  <si>
    <t>万泰生物</t>
  </si>
  <si>
    <t>韦尔股份</t>
  </si>
  <si>
    <t>璞泰来</t>
  </si>
  <si>
    <t>华友钴业</t>
  </si>
  <si>
    <t>福斯特</t>
  </si>
  <si>
    <t>塑料</t>
  </si>
  <si>
    <t>欧派家居</t>
  </si>
  <si>
    <t>家居用品</t>
  </si>
  <si>
    <t>晨光股份</t>
  </si>
  <si>
    <t>文教休闲</t>
  </si>
  <si>
    <t>兆易创新</t>
  </si>
  <si>
    <t>洛阳钼业</t>
  </si>
  <si>
    <t>德业股份</t>
  </si>
  <si>
    <t>东鹏饮料</t>
  </si>
  <si>
    <t>软饮料</t>
  </si>
  <si>
    <t>澜起科技</t>
  </si>
  <si>
    <t>中国通号</t>
  </si>
  <si>
    <t>中微公司</t>
  </si>
  <si>
    <t>传音控股</t>
  </si>
  <si>
    <t>海光信息</t>
  </si>
  <si>
    <t>盛美上海</t>
  </si>
  <si>
    <t>金山办公</t>
  </si>
  <si>
    <t>沪硅产业</t>
  </si>
  <si>
    <t>时代电气</t>
  </si>
  <si>
    <t>晶科能源</t>
  </si>
  <si>
    <t>寒武纪-U</t>
  </si>
  <si>
    <t>联影医疗</t>
  </si>
  <si>
    <t>大全能源</t>
  </si>
  <si>
    <t>华熙生物</t>
  </si>
  <si>
    <t>华润微</t>
  </si>
  <si>
    <t>天合光能</t>
  </si>
  <si>
    <t>中芯国际</t>
  </si>
  <si>
    <t>数据来源:通达信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</si>
</sst>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65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2"/>
  <sheetViews>
    <sheetView tabSelected="1" workbookViewId="0">
      <selection activeCell="K14" sqref="K14"/>
    </sheetView>
  </sheetViews>
  <sheetFormatPr defaultRowHeight="14.25" x14ac:dyDescent="0.2"/>
  <sheetData>
    <row r="1" spans="1:21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x14ac:dyDescent="0.2">
      <c r="A2" t="str">
        <f>"000001"</f>
        <v>000001</v>
      </c>
      <c r="B2" t="s">
        <v>21</v>
      </c>
      <c r="C2">
        <v>-0.52</v>
      </c>
      <c r="D2">
        <v>11.54</v>
      </c>
      <c r="E2">
        <v>-0.06</v>
      </c>
      <c r="F2">
        <v>11.54</v>
      </c>
      <c r="G2">
        <v>11.55</v>
      </c>
      <c r="H2">
        <v>1717663</v>
      </c>
      <c r="I2">
        <v>16932</v>
      </c>
      <c r="J2">
        <v>-0.08</v>
      </c>
      <c r="K2">
        <v>0.89</v>
      </c>
      <c r="L2">
        <v>11.58</v>
      </c>
      <c r="M2">
        <v>11.84</v>
      </c>
      <c r="N2">
        <v>11.51</v>
      </c>
      <c r="O2">
        <v>11.6</v>
      </c>
      <c r="P2">
        <v>4.2300000000000004</v>
      </c>
      <c r="Q2">
        <v>200579.13</v>
      </c>
      <c r="R2">
        <v>0.98</v>
      </c>
      <c r="S2" t="s">
        <v>22</v>
      </c>
      <c r="T2" t="s">
        <v>23</v>
      </c>
      <c r="U2">
        <v>2.84</v>
      </c>
    </row>
    <row r="3" spans="1:21" x14ac:dyDescent="0.2">
      <c r="A3" t="str">
        <f>"000002"</f>
        <v>000002</v>
      </c>
      <c r="B3" t="s">
        <v>24</v>
      </c>
      <c r="C3">
        <v>-1.18</v>
      </c>
      <c r="D3">
        <v>9.19</v>
      </c>
      <c r="E3">
        <v>-0.11</v>
      </c>
      <c r="F3">
        <v>9.18</v>
      </c>
      <c r="G3">
        <v>9.19</v>
      </c>
      <c r="H3">
        <v>2245362</v>
      </c>
      <c r="I3">
        <v>30944</v>
      </c>
      <c r="J3">
        <v>0</v>
      </c>
      <c r="K3">
        <v>2.31</v>
      </c>
      <c r="L3">
        <v>9.3000000000000007</v>
      </c>
      <c r="M3">
        <v>9.44</v>
      </c>
      <c r="N3">
        <v>9.14</v>
      </c>
      <c r="O3">
        <v>9.3000000000000007</v>
      </c>
      <c r="P3" t="s">
        <v>25</v>
      </c>
      <c r="Q3">
        <v>208614.56</v>
      </c>
      <c r="R3">
        <v>0.6</v>
      </c>
      <c r="S3" t="s">
        <v>26</v>
      </c>
      <c r="T3" t="s">
        <v>23</v>
      </c>
      <c r="U3">
        <v>3.23</v>
      </c>
    </row>
    <row r="4" spans="1:21" x14ac:dyDescent="0.2">
      <c r="A4" t="str">
        <f>"000063"</f>
        <v>000063</v>
      </c>
      <c r="B4" t="s">
        <v>27</v>
      </c>
      <c r="C4">
        <v>-3.49</v>
      </c>
      <c r="D4">
        <v>34.799999999999997</v>
      </c>
      <c r="E4">
        <v>-1.26</v>
      </c>
      <c r="F4">
        <v>34.799999999999997</v>
      </c>
      <c r="G4">
        <v>34.81</v>
      </c>
      <c r="H4">
        <v>3435301</v>
      </c>
      <c r="I4">
        <v>30795</v>
      </c>
      <c r="J4">
        <v>0.23</v>
      </c>
      <c r="K4">
        <v>8.5299999999999994</v>
      </c>
      <c r="L4">
        <v>36.06</v>
      </c>
      <c r="M4">
        <v>36.409999999999997</v>
      </c>
      <c r="N4">
        <v>34.35</v>
      </c>
      <c r="O4">
        <v>36.06</v>
      </c>
      <c r="P4">
        <v>15.79</v>
      </c>
      <c r="Q4">
        <v>1213687.06</v>
      </c>
      <c r="R4">
        <v>1.73</v>
      </c>
      <c r="S4" t="s">
        <v>28</v>
      </c>
      <c r="T4" t="s">
        <v>23</v>
      </c>
      <c r="U4">
        <v>5.71</v>
      </c>
    </row>
    <row r="5" spans="1:21" x14ac:dyDescent="0.2">
      <c r="A5" t="str">
        <f>"000100"</f>
        <v>000100</v>
      </c>
      <c r="B5" t="s">
        <v>29</v>
      </c>
      <c r="C5">
        <v>-2.8</v>
      </c>
      <c r="D5">
        <v>5.2</v>
      </c>
      <c r="E5">
        <v>-0.15</v>
      </c>
      <c r="F5">
        <v>5.19</v>
      </c>
      <c r="G5">
        <v>5.2</v>
      </c>
      <c r="H5">
        <v>11313185</v>
      </c>
      <c r="I5">
        <v>94919</v>
      </c>
      <c r="J5">
        <v>0.39</v>
      </c>
      <c r="K5">
        <v>6.25</v>
      </c>
      <c r="L5">
        <v>5.36</v>
      </c>
      <c r="M5">
        <v>5.43</v>
      </c>
      <c r="N5">
        <v>5.16</v>
      </c>
      <c r="O5">
        <v>5.35</v>
      </c>
      <c r="P5">
        <v>48.02</v>
      </c>
      <c r="Q5">
        <v>596263.31000000006</v>
      </c>
      <c r="R5">
        <v>0.7</v>
      </c>
      <c r="S5" t="s">
        <v>30</v>
      </c>
      <c r="T5" t="s">
        <v>31</v>
      </c>
      <c r="U5">
        <v>5.05</v>
      </c>
    </row>
    <row r="6" spans="1:21" x14ac:dyDescent="0.2">
      <c r="A6" t="str">
        <f>"000157"</f>
        <v>000157</v>
      </c>
      <c r="B6" t="s">
        <v>32</v>
      </c>
      <c r="C6">
        <v>-1.49</v>
      </c>
      <c r="D6">
        <v>7.28</v>
      </c>
      <c r="E6">
        <v>-0.11</v>
      </c>
      <c r="F6">
        <v>7.28</v>
      </c>
      <c r="G6">
        <v>7.29</v>
      </c>
      <c r="H6">
        <v>673758</v>
      </c>
      <c r="I6">
        <v>5878</v>
      </c>
      <c r="J6">
        <v>-0.26</v>
      </c>
      <c r="K6">
        <v>0.95</v>
      </c>
      <c r="L6">
        <v>7.4</v>
      </c>
      <c r="M6">
        <v>7.49</v>
      </c>
      <c r="N6">
        <v>7.25</v>
      </c>
      <c r="O6">
        <v>7.39</v>
      </c>
      <c r="P6">
        <v>15.09</v>
      </c>
      <c r="Q6">
        <v>49637.93</v>
      </c>
      <c r="R6">
        <v>0.72</v>
      </c>
      <c r="S6" t="s">
        <v>33</v>
      </c>
      <c r="T6" t="s">
        <v>34</v>
      </c>
      <c r="U6">
        <v>3.25</v>
      </c>
    </row>
    <row r="7" spans="1:21" x14ac:dyDescent="0.2">
      <c r="A7" t="str">
        <f>"000166"</f>
        <v>000166</v>
      </c>
      <c r="B7" t="s">
        <v>35</v>
      </c>
      <c r="C7">
        <v>-2.0699999999999998</v>
      </c>
      <c r="D7">
        <v>5.68</v>
      </c>
      <c r="E7">
        <v>-0.12</v>
      </c>
      <c r="F7">
        <v>5.67</v>
      </c>
      <c r="G7">
        <v>5.68</v>
      </c>
      <c r="H7">
        <v>1626188</v>
      </c>
      <c r="I7">
        <v>17294</v>
      </c>
      <c r="J7">
        <v>0.18</v>
      </c>
      <c r="K7">
        <v>0.72</v>
      </c>
      <c r="L7">
        <v>5.77</v>
      </c>
      <c r="M7">
        <v>5.87</v>
      </c>
      <c r="N7">
        <v>5.63</v>
      </c>
      <c r="O7">
        <v>5.8</v>
      </c>
      <c r="P7">
        <v>27.71</v>
      </c>
      <c r="Q7">
        <v>93588.98</v>
      </c>
      <c r="R7">
        <v>0.59</v>
      </c>
      <c r="S7" t="s">
        <v>36</v>
      </c>
      <c r="T7" t="s">
        <v>37</v>
      </c>
      <c r="U7">
        <v>4.1399999999999997</v>
      </c>
    </row>
    <row r="8" spans="1:21" x14ac:dyDescent="0.2">
      <c r="A8" t="str">
        <f>"000301"</f>
        <v>000301</v>
      </c>
      <c r="B8" t="s">
        <v>38</v>
      </c>
      <c r="C8">
        <v>2.46</v>
      </c>
      <c r="D8">
        <v>8.76</v>
      </c>
      <c r="E8">
        <v>0.21</v>
      </c>
      <c r="F8">
        <v>8.76</v>
      </c>
      <c r="G8">
        <v>8.77</v>
      </c>
      <c r="H8">
        <v>612237</v>
      </c>
      <c r="I8">
        <v>6450</v>
      </c>
      <c r="J8">
        <v>0</v>
      </c>
      <c r="K8">
        <v>1.1100000000000001</v>
      </c>
      <c r="L8">
        <v>8.8000000000000007</v>
      </c>
      <c r="M8">
        <v>9.0399999999999991</v>
      </c>
      <c r="N8">
        <v>8.67</v>
      </c>
      <c r="O8">
        <v>8.5500000000000007</v>
      </c>
      <c r="P8" t="s">
        <v>25</v>
      </c>
      <c r="Q8">
        <v>54005.3</v>
      </c>
      <c r="R8">
        <v>2.08</v>
      </c>
      <c r="S8" t="s">
        <v>39</v>
      </c>
      <c r="T8" t="s">
        <v>40</v>
      </c>
      <c r="U8">
        <v>4.33</v>
      </c>
    </row>
    <row r="9" spans="1:21" x14ac:dyDescent="0.2">
      <c r="A9" t="str">
        <f>"000333"</f>
        <v>000333</v>
      </c>
      <c r="B9" t="s">
        <v>41</v>
      </c>
      <c r="C9">
        <v>1.1000000000000001</v>
      </c>
      <c r="D9">
        <v>72.39</v>
      </c>
      <c r="E9">
        <v>0.79</v>
      </c>
      <c r="F9">
        <v>72.39</v>
      </c>
      <c r="G9">
        <v>72.400000000000006</v>
      </c>
      <c r="H9">
        <v>575477</v>
      </c>
      <c r="I9">
        <v>5495</v>
      </c>
      <c r="J9">
        <v>-0.02</v>
      </c>
      <c r="K9">
        <v>0.84</v>
      </c>
      <c r="L9">
        <v>71.91</v>
      </c>
      <c r="M9">
        <v>74.89</v>
      </c>
      <c r="N9">
        <v>71.790000000000006</v>
      </c>
      <c r="O9">
        <v>71.599999999999994</v>
      </c>
      <c r="P9">
        <v>12.95</v>
      </c>
      <c r="Q9">
        <v>423130.46</v>
      </c>
      <c r="R9">
        <v>1.1399999999999999</v>
      </c>
      <c r="S9" t="s">
        <v>42</v>
      </c>
      <c r="T9" t="s">
        <v>31</v>
      </c>
      <c r="U9">
        <v>4.33</v>
      </c>
    </row>
    <row r="10" spans="1:21" x14ac:dyDescent="0.2">
      <c r="A10" t="str">
        <f>"000338"</f>
        <v>000338</v>
      </c>
      <c r="B10" t="s">
        <v>43</v>
      </c>
      <c r="C10">
        <v>-1.27</v>
      </c>
      <c r="D10">
        <v>14.02</v>
      </c>
      <c r="E10">
        <v>-0.18</v>
      </c>
      <c r="F10">
        <v>14.01</v>
      </c>
      <c r="G10">
        <v>14.02</v>
      </c>
      <c r="H10">
        <v>1366421</v>
      </c>
      <c r="I10">
        <v>12753</v>
      </c>
      <c r="J10">
        <v>7.0000000000000007E-2</v>
      </c>
      <c r="K10">
        <v>2.75</v>
      </c>
      <c r="L10">
        <v>14.19</v>
      </c>
      <c r="M10">
        <v>14.49</v>
      </c>
      <c r="N10">
        <v>13.95</v>
      </c>
      <c r="O10">
        <v>14.2</v>
      </c>
      <c r="P10">
        <v>10.92</v>
      </c>
      <c r="Q10">
        <v>194248.78</v>
      </c>
      <c r="R10">
        <v>0.94</v>
      </c>
      <c r="S10" t="s">
        <v>44</v>
      </c>
      <c r="T10" t="s">
        <v>45</v>
      </c>
      <c r="U10">
        <v>3.8</v>
      </c>
    </row>
    <row r="11" spans="1:21" x14ac:dyDescent="0.2">
      <c r="A11" t="str">
        <f>"000408"</f>
        <v>000408</v>
      </c>
      <c r="B11" t="s">
        <v>46</v>
      </c>
      <c r="C11">
        <v>-0.33</v>
      </c>
      <c r="D11">
        <v>30.26</v>
      </c>
      <c r="E11">
        <v>-0.1</v>
      </c>
      <c r="F11">
        <v>30.26</v>
      </c>
      <c r="G11">
        <v>30.28</v>
      </c>
      <c r="H11">
        <v>208767</v>
      </c>
      <c r="I11">
        <v>1499</v>
      </c>
      <c r="J11">
        <v>-0.02</v>
      </c>
      <c r="K11">
        <v>1.32</v>
      </c>
      <c r="L11">
        <v>30.32</v>
      </c>
      <c r="M11">
        <v>31.75</v>
      </c>
      <c r="N11">
        <v>30.12</v>
      </c>
      <c r="O11">
        <v>30.36</v>
      </c>
      <c r="P11">
        <v>19.2</v>
      </c>
      <c r="Q11">
        <v>64601.83</v>
      </c>
      <c r="R11">
        <v>1.53</v>
      </c>
      <c r="S11" t="s">
        <v>47</v>
      </c>
      <c r="T11" t="s">
        <v>48</v>
      </c>
      <c r="U11">
        <v>5.37</v>
      </c>
    </row>
    <row r="12" spans="1:21" x14ac:dyDescent="0.2">
      <c r="A12" t="str">
        <f>"000425"</f>
        <v>000425</v>
      </c>
      <c r="B12" t="s">
        <v>49</v>
      </c>
      <c r="C12">
        <v>-1.82</v>
      </c>
      <c r="D12">
        <v>8.07</v>
      </c>
      <c r="E12">
        <v>-0.15</v>
      </c>
      <c r="F12">
        <v>8.07</v>
      </c>
      <c r="G12">
        <v>8.08</v>
      </c>
      <c r="H12">
        <v>770834</v>
      </c>
      <c r="I12">
        <v>4183</v>
      </c>
      <c r="J12">
        <v>0.12</v>
      </c>
      <c r="K12">
        <v>0.95</v>
      </c>
      <c r="L12">
        <v>8.1999999999999993</v>
      </c>
      <c r="M12">
        <v>8.31</v>
      </c>
      <c r="N12">
        <v>8.0299999999999994</v>
      </c>
      <c r="O12">
        <v>8.2200000000000006</v>
      </c>
      <c r="P12">
        <v>13.47</v>
      </c>
      <c r="Q12">
        <v>62918.18</v>
      </c>
      <c r="R12">
        <v>0.67</v>
      </c>
      <c r="S12" t="s">
        <v>33</v>
      </c>
      <c r="T12" t="s">
        <v>40</v>
      </c>
      <c r="U12">
        <v>3.41</v>
      </c>
    </row>
    <row r="13" spans="1:21" x14ac:dyDescent="0.2">
      <c r="A13" t="str">
        <f>"000538"</f>
        <v>000538</v>
      </c>
      <c r="B13" t="s">
        <v>50</v>
      </c>
      <c r="C13">
        <v>0.25</v>
      </c>
      <c r="D13">
        <v>60.25</v>
      </c>
      <c r="E13">
        <v>0.15</v>
      </c>
      <c r="F13">
        <v>60.25</v>
      </c>
      <c r="G13">
        <v>60.26</v>
      </c>
      <c r="H13">
        <v>169773</v>
      </c>
      <c r="I13">
        <v>2318</v>
      </c>
      <c r="J13">
        <v>-0.02</v>
      </c>
      <c r="K13">
        <v>0.96</v>
      </c>
      <c r="L13">
        <v>60.1</v>
      </c>
      <c r="M13">
        <v>61.5</v>
      </c>
      <c r="N13">
        <v>59.9</v>
      </c>
      <c r="O13">
        <v>60.1</v>
      </c>
      <c r="P13">
        <v>18.63</v>
      </c>
      <c r="Q13">
        <v>103143.11</v>
      </c>
      <c r="R13">
        <v>1.02</v>
      </c>
      <c r="S13" t="s">
        <v>51</v>
      </c>
      <c r="T13" t="s">
        <v>52</v>
      </c>
      <c r="U13">
        <v>2.66</v>
      </c>
    </row>
    <row r="14" spans="1:21" x14ac:dyDescent="0.2">
      <c r="A14" t="str">
        <f>"000568"</f>
        <v>000568</v>
      </c>
      <c r="B14" t="s">
        <v>53</v>
      </c>
      <c r="C14">
        <v>-0.95</v>
      </c>
      <c r="D14">
        <v>146.69999999999999</v>
      </c>
      <c r="E14">
        <v>-1.4</v>
      </c>
      <c r="F14">
        <v>146.69</v>
      </c>
      <c r="G14">
        <v>146.69999999999999</v>
      </c>
      <c r="H14">
        <v>200813</v>
      </c>
      <c r="I14">
        <v>1869</v>
      </c>
      <c r="J14">
        <v>7.0000000000000007E-2</v>
      </c>
      <c r="K14">
        <v>1.37</v>
      </c>
      <c r="L14">
        <v>148.15</v>
      </c>
      <c r="M14">
        <v>151.38</v>
      </c>
      <c r="N14">
        <v>145.68</v>
      </c>
      <c r="O14">
        <v>148.1</v>
      </c>
      <c r="P14">
        <v>13.97</v>
      </c>
      <c r="Q14">
        <v>298464.76</v>
      </c>
      <c r="R14">
        <v>0.8</v>
      </c>
      <c r="S14" t="s">
        <v>54</v>
      </c>
      <c r="T14" t="s">
        <v>55</v>
      </c>
      <c r="U14">
        <v>3.85</v>
      </c>
    </row>
    <row r="15" spans="1:21" x14ac:dyDescent="0.2">
      <c r="A15" t="str">
        <f>"000596"</f>
        <v>000596</v>
      </c>
      <c r="B15" t="s">
        <v>56</v>
      </c>
      <c r="C15">
        <v>-0.64</v>
      </c>
      <c r="D15">
        <v>207.66</v>
      </c>
      <c r="E15">
        <v>-1.34</v>
      </c>
      <c r="F15">
        <v>207.66</v>
      </c>
      <c r="G15">
        <v>207.7</v>
      </c>
      <c r="H15">
        <v>25788</v>
      </c>
      <c r="I15">
        <v>143</v>
      </c>
      <c r="J15">
        <v>0.08</v>
      </c>
      <c r="K15">
        <v>0.63</v>
      </c>
      <c r="L15">
        <v>209.04</v>
      </c>
      <c r="M15">
        <v>214.56</v>
      </c>
      <c r="N15">
        <v>205.08</v>
      </c>
      <c r="O15">
        <v>209</v>
      </c>
      <c r="P15">
        <v>17.34</v>
      </c>
      <c r="Q15">
        <v>54174.69</v>
      </c>
      <c r="R15">
        <v>0.63</v>
      </c>
      <c r="S15" t="s">
        <v>54</v>
      </c>
      <c r="T15" t="s">
        <v>57</v>
      </c>
      <c r="U15">
        <v>4.54</v>
      </c>
    </row>
    <row r="16" spans="1:21" x14ac:dyDescent="0.2">
      <c r="A16" t="str">
        <f>"000617"</f>
        <v>000617</v>
      </c>
      <c r="B16" t="s">
        <v>58</v>
      </c>
      <c r="C16">
        <v>-2.75</v>
      </c>
      <c r="D16">
        <v>8.5</v>
      </c>
      <c r="E16">
        <v>-0.24</v>
      </c>
      <c r="F16">
        <v>8.5</v>
      </c>
      <c r="G16">
        <v>8.51</v>
      </c>
      <c r="H16">
        <v>2889776</v>
      </c>
      <c r="I16">
        <v>27382</v>
      </c>
      <c r="J16">
        <v>-0.11</v>
      </c>
      <c r="K16">
        <v>2.29</v>
      </c>
      <c r="L16">
        <v>8.7899999999999991</v>
      </c>
      <c r="M16">
        <v>8.9700000000000006</v>
      </c>
      <c r="N16">
        <v>8.3800000000000008</v>
      </c>
      <c r="O16">
        <v>8.74</v>
      </c>
      <c r="P16">
        <v>18.559999999999999</v>
      </c>
      <c r="Q16">
        <v>250265.64</v>
      </c>
      <c r="R16">
        <v>0.6</v>
      </c>
      <c r="S16" t="s">
        <v>59</v>
      </c>
      <c r="T16" t="s">
        <v>37</v>
      </c>
      <c r="U16">
        <v>6.75</v>
      </c>
    </row>
    <row r="17" spans="1:21" x14ac:dyDescent="0.2">
      <c r="A17" t="str">
        <f>"000625"</f>
        <v>000625</v>
      </c>
      <c r="B17" t="s">
        <v>60</v>
      </c>
      <c r="C17">
        <v>-0.64</v>
      </c>
      <c r="D17">
        <v>15.45</v>
      </c>
      <c r="E17">
        <v>-0.1</v>
      </c>
      <c r="F17">
        <v>15.44</v>
      </c>
      <c r="G17">
        <v>15.45</v>
      </c>
      <c r="H17">
        <v>8305613</v>
      </c>
      <c r="I17">
        <v>87217</v>
      </c>
      <c r="J17">
        <v>0.19</v>
      </c>
      <c r="K17">
        <v>10.11</v>
      </c>
      <c r="L17">
        <v>15.7</v>
      </c>
      <c r="M17">
        <v>16.25</v>
      </c>
      <c r="N17">
        <v>15.23</v>
      </c>
      <c r="O17">
        <v>15.55</v>
      </c>
      <c r="P17">
        <v>32.1</v>
      </c>
      <c r="Q17">
        <v>1310000.71</v>
      </c>
      <c r="R17">
        <v>2.12</v>
      </c>
      <c r="S17" t="s">
        <v>61</v>
      </c>
      <c r="T17" t="s">
        <v>62</v>
      </c>
      <c r="U17">
        <v>6.56</v>
      </c>
    </row>
    <row r="18" spans="1:21" x14ac:dyDescent="0.2">
      <c r="A18" t="str">
        <f>"000651"</f>
        <v>000651</v>
      </c>
      <c r="B18" t="s">
        <v>63</v>
      </c>
      <c r="C18">
        <v>-0.11</v>
      </c>
      <c r="D18">
        <v>43.7</v>
      </c>
      <c r="E18">
        <v>-0.05</v>
      </c>
      <c r="F18">
        <v>43.7</v>
      </c>
      <c r="G18">
        <v>43.71</v>
      </c>
      <c r="H18">
        <v>660718</v>
      </c>
      <c r="I18">
        <v>9937</v>
      </c>
      <c r="J18">
        <v>-0.04</v>
      </c>
      <c r="K18">
        <v>1.2</v>
      </c>
      <c r="L18">
        <v>43.75</v>
      </c>
      <c r="M18">
        <v>44.95</v>
      </c>
      <c r="N18">
        <v>43.53</v>
      </c>
      <c r="O18">
        <v>43.75</v>
      </c>
      <c r="P18">
        <v>8.36</v>
      </c>
      <c r="Q18">
        <v>292116.03999999998</v>
      </c>
      <c r="R18">
        <v>0.91</v>
      </c>
      <c r="S18" t="s">
        <v>42</v>
      </c>
      <c r="T18" t="s">
        <v>31</v>
      </c>
      <c r="U18">
        <v>3.25</v>
      </c>
    </row>
    <row r="19" spans="1:21" x14ac:dyDescent="0.2">
      <c r="A19" t="str">
        <f>"000661"</f>
        <v>000661</v>
      </c>
      <c r="B19" t="s">
        <v>64</v>
      </c>
      <c r="C19">
        <v>2.76</v>
      </c>
      <c r="D19">
        <v>117.53</v>
      </c>
      <c r="E19">
        <v>3.16</v>
      </c>
      <c r="F19">
        <v>117.53</v>
      </c>
      <c r="G19">
        <v>117.54</v>
      </c>
      <c r="H19">
        <v>160393</v>
      </c>
      <c r="I19">
        <v>897</v>
      </c>
      <c r="J19">
        <v>-0.02</v>
      </c>
      <c r="K19">
        <v>4.03</v>
      </c>
      <c r="L19">
        <v>114.41</v>
      </c>
      <c r="M19">
        <v>120</v>
      </c>
      <c r="N19">
        <v>114.04</v>
      </c>
      <c r="O19">
        <v>114.37</v>
      </c>
      <c r="P19">
        <v>12.72</v>
      </c>
      <c r="Q19">
        <v>189434.02</v>
      </c>
      <c r="R19">
        <v>1.58</v>
      </c>
      <c r="S19" t="s">
        <v>65</v>
      </c>
      <c r="T19" t="s">
        <v>66</v>
      </c>
      <c r="U19">
        <v>5.21</v>
      </c>
    </row>
    <row r="20" spans="1:21" x14ac:dyDescent="0.2">
      <c r="A20" t="str">
        <f>"000708"</f>
        <v>000708</v>
      </c>
      <c r="B20" t="s">
        <v>67</v>
      </c>
      <c r="C20">
        <v>-0.7</v>
      </c>
      <c r="D20">
        <v>12.69</v>
      </c>
      <c r="E20">
        <v>-0.09</v>
      </c>
      <c r="F20">
        <v>12.69</v>
      </c>
      <c r="G20">
        <v>12.7</v>
      </c>
      <c r="H20">
        <v>313221</v>
      </c>
      <c r="I20">
        <v>1286</v>
      </c>
      <c r="J20">
        <v>-0.15</v>
      </c>
      <c r="K20">
        <v>0.62</v>
      </c>
      <c r="L20">
        <v>12.79</v>
      </c>
      <c r="M20">
        <v>13.1</v>
      </c>
      <c r="N20">
        <v>12.58</v>
      </c>
      <c r="O20">
        <v>12.78</v>
      </c>
      <c r="P20">
        <v>12.52</v>
      </c>
      <c r="Q20">
        <v>40413.440000000002</v>
      </c>
      <c r="R20">
        <v>1.31</v>
      </c>
      <c r="S20" t="s">
        <v>68</v>
      </c>
      <c r="T20" t="s">
        <v>69</v>
      </c>
      <c r="U20">
        <v>4.07</v>
      </c>
    </row>
    <row r="21" spans="1:21" x14ac:dyDescent="0.2">
      <c r="A21" t="str">
        <f>"000725"</f>
        <v>000725</v>
      </c>
      <c r="B21" t="s">
        <v>70</v>
      </c>
      <c r="C21">
        <v>-2.58</v>
      </c>
      <c r="D21">
        <v>4.54</v>
      </c>
      <c r="E21">
        <v>-0.12</v>
      </c>
      <c r="F21">
        <v>4.54</v>
      </c>
      <c r="G21">
        <v>4.55</v>
      </c>
      <c r="H21">
        <v>9962538</v>
      </c>
      <c r="I21">
        <v>87316</v>
      </c>
      <c r="J21">
        <v>0.22</v>
      </c>
      <c r="K21">
        <v>2.7</v>
      </c>
      <c r="L21">
        <v>4.6500000000000004</v>
      </c>
      <c r="M21">
        <v>4.68</v>
      </c>
      <c r="N21">
        <v>4.51</v>
      </c>
      <c r="O21">
        <v>4.66</v>
      </c>
      <c r="P21">
        <v>38.729999999999997</v>
      </c>
      <c r="Q21">
        <v>458500.14</v>
      </c>
      <c r="R21">
        <v>1.02</v>
      </c>
      <c r="S21" t="s">
        <v>30</v>
      </c>
      <c r="T21" t="s">
        <v>71</v>
      </c>
      <c r="U21">
        <v>3.65</v>
      </c>
    </row>
    <row r="22" spans="1:21" x14ac:dyDescent="0.2">
      <c r="A22" t="str">
        <f>"000733"</f>
        <v>000733</v>
      </c>
      <c r="B22" t="s">
        <v>72</v>
      </c>
      <c r="C22">
        <v>-3.47</v>
      </c>
      <c r="D22">
        <v>51.19</v>
      </c>
      <c r="E22">
        <v>-1.84</v>
      </c>
      <c r="F22">
        <v>51.19</v>
      </c>
      <c r="G22">
        <v>51.2</v>
      </c>
      <c r="H22">
        <v>227517</v>
      </c>
      <c r="I22">
        <v>1377</v>
      </c>
      <c r="J22">
        <v>0.41</v>
      </c>
      <c r="K22">
        <v>4.1100000000000003</v>
      </c>
      <c r="L22">
        <v>53.29</v>
      </c>
      <c r="M22">
        <v>53.67</v>
      </c>
      <c r="N22">
        <v>50.65</v>
      </c>
      <c r="O22">
        <v>53.03</v>
      </c>
      <c r="P22">
        <v>33.01</v>
      </c>
      <c r="Q22">
        <v>118631.96</v>
      </c>
      <c r="R22">
        <v>1.2</v>
      </c>
      <c r="S22" t="s">
        <v>30</v>
      </c>
      <c r="T22" t="s">
        <v>73</v>
      </c>
      <c r="U22">
        <v>5.69</v>
      </c>
    </row>
    <row r="23" spans="1:21" x14ac:dyDescent="0.2">
      <c r="A23" t="str">
        <f>"000768"</f>
        <v>000768</v>
      </c>
      <c r="B23" t="s">
        <v>74</v>
      </c>
      <c r="C23">
        <v>-3.55</v>
      </c>
      <c r="D23">
        <v>29.34</v>
      </c>
      <c r="E23">
        <v>-1.08</v>
      </c>
      <c r="F23">
        <v>29.34</v>
      </c>
      <c r="G23">
        <v>29.35</v>
      </c>
      <c r="H23">
        <v>539522</v>
      </c>
      <c r="I23">
        <v>2595</v>
      </c>
      <c r="J23">
        <v>7.0000000000000007E-2</v>
      </c>
      <c r="K23">
        <v>1.95</v>
      </c>
      <c r="L23">
        <v>30.43</v>
      </c>
      <c r="M23">
        <v>30.49</v>
      </c>
      <c r="N23">
        <v>29.05</v>
      </c>
      <c r="O23">
        <v>30.42</v>
      </c>
      <c r="P23">
        <v>64.86</v>
      </c>
      <c r="Q23">
        <v>158928.89000000001</v>
      </c>
      <c r="R23">
        <v>0.78</v>
      </c>
      <c r="S23" t="s">
        <v>75</v>
      </c>
      <c r="T23" t="s">
        <v>76</v>
      </c>
      <c r="U23">
        <v>4.7300000000000004</v>
      </c>
    </row>
    <row r="24" spans="1:21" x14ac:dyDescent="0.2">
      <c r="A24" t="str">
        <f>"000776"</f>
        <v>000776</v>
      </c>
      <c r="B24" t="s">
        <v>77</v>
      </c>
      <c r="C24">
        <v>-1.46</v>
      </c>
      <c r="D24">
        <v>17.55</v>
      </c>
      <c r="E24">
        <v>-0.26</v>
      </c>
      <c r="F24">
        <v>17.54</v>
      </c>
      <c r="G24">
        <v>17.55</v>
      </c>
      <c r="H24">
        <v>827639</v>
      </c>
      <c r="I24">
        <v>7513</v>
      </c>
      <c r="J24">
        <v>-0.05</v>
      </c>
      <c r="K24">
        <v>1.4</v>
      </c>
      <c r="L24">
        <v>17.8</v>
      </c>
      <c r="M24">
        <v>18.12</v>
      </c>
      <c r="N24">
        <v>17.41</v>
      </c>
      <c r="O24">
        <v>17.809999999999999</v>
      </c>
      <c r="P24">
        <v>14.83</v>
      </c>
      <c r="Q24">
        <v>146896.95999999999</v>
      </c>
      <c r="R24">
        <v>0.56000000000000005</v>
      </c>
      <c r="S24" t="s">
        <v>36</v>
      </c>
      <c r="T24" t="s">
        <v>31</v>
      </c>
      <c r="U24">
        <v>3.99</v>
      </c>
    </row>
    <row r="25" spans="1:21" x14ac:dyDescent="0.2">
      <c r="A25" t="str">
        <f>"000786"</f>
        <v>000786</v>
      </c>
      <c r="B25" t="s">
        <v>78</v>
      </c>
      <c r="C25">
        <v>-1.06</v>
      </c>
      <c r="D25">
        <v>29.93</v>
      </c>
      <c r="E25">
        <v>-0.32</v>
      </c>
      <c r="F25">
        <v>29.92</v>
      </c>
      <c r="G25">
        <v>29.93</v>
      </c>
      <c r="H25">
        <v>162241</v>
      </c>
      <c r="I25">
        <v>1576</v>
      </c>
      <c r="J25">
        <v>0.1</v>
      </c>
      <c r="K25">
        <v>0.99</v>
      </c>
      <c r="L25">
        <v>30.25</v>
      </c>
      <c r="M25">
        <v>30.71</v>
      </c>
      <c r="N25">
        <v>29.77</v>
      </c>
      <c r="O25">
        <v>30.25</v>
      </c>
      <c r="P25">
        <v>12.06</v>
      </c>
      <c r="Q25">
        <v>49055.05</v>
      </c>
      <c r="R25">
        <v>0.76</v>
      </c>
      <c r="S25" t="s">
        <v>79</v>
      </c>
      <c r="T25" t="s">
        <v>71</v>
      </c>
      <c r="U25">
        <v>3.11</v>
      </c>
    </row>
    <row r="26" spans="1:21" x14ac:dyDescent="0.2">
      <c r="A26" t="str">
        <f>"000792"</f>
        <v>000792</v>
      </c>
      <c r="B26" t="s">
        <v>80</v>
      </c>
      <c r="C26">
        <v>1.28</v>
      </c>
      <c r="D26">
        <v>19.71</v>
      </c>
      <c r="E26">
        <v>0.25</v>
      </c>
      <c r="F26">
        <v>19.71</v>
      </c>
      <c r="G26">
        <v>19.72</v>
      </c>
      <c r="H26">
        <v>1427370</v>
      </c>
      <c r="I26">
        <v>9097</v>
      </c>
      <c r="J26">
        <v>0</v>
      </c>
      <c r="K26">
        <v>2.63</v>
      </c>
      <c r="L26">
        <v>19.62</v>
      </c>
      <c r="M26">
        <v>20.75</v>
      </c>
      <c r="N26">
        <v>19.54</v>
      </c>
      <c r="O26">
        <v>19.46</v>
      </c>
      <c r="P26">
        <v>25.57</v>
      </c>
      <c r="Q26">
        <v>288569.75</v>
      </c>
      <c r="R26">
        <v>1.86</v>
      </c>
      <c r="S26" t="s">
        <v>47</v>
      </c>
      <c r="T26" t="s">
        <v>48</v>
      </c>
      <c r="U26">
        <v>6.22</v>
      </c>
    </row>
    <row r="27" spans="1:21" x14ac:dyDescent="0.2">
      <c r="A27" t="str">
        <f>"000800"</f>
        <v>000800</v>
      </c>
      <c r="B27" t="s">
        <v>81</v>
      </c>
      <c r="C27">
        <v>0.88</v>
      </c>
      <c r="D27">
        <v>9.18</v>
      </c>
      <c r="E27">
        <v>0.08</v>
      </c>
      <c r="F27">
        <v>9.17</v>
      </c>
      <c r="G27">
        <v>9.18</v>
      </c>
      <c r="H27">
        <v>471241</v>
      </c>
      <c r="I27">
        <v>5855</v>
      </c>
      <c r="J27">
        <v>0.44</v>
      </c>
      <c r="K27">
        <v>1.02</v>
      </c>
      <c r="L27">
        <v>9.14</v>
      </c>
      <c r="M27">
        <v>9.42</v>
      </c>
      <c r="N27">
        <v>9.07</v>
      </c>
      <c r="O27">
        <v>9.1</v>
      </c>
      <c r="P27">
        <v>93.2</v>
      </c>
      <c r="Q27">
        <v>43380.85</v>
      </c>
      <c r="R27">
        <v>1.63</v>
      </c>
      <c r="S27" t="s">
        <v>61</v>
      </c>
      <c r="T27" t="s">
        <v>66</v>
      </c>
      <c r="U27">
        <v>3.85</v>
      </c>
    </row>
    <row r="28" spans="1:21" x14ac:dyDescent="0.2">
      <c r="A28" t="str">
        <f>"000807"</f>
        <v>000807</v>
      </c>
      <c r="B28" t="s">
        <v>82</v>
      </c>
      <c r="C28">
        <v>-3.27</v>
      </c>
      <c r="D28">
        <v>15.36</v>
      </c>
      <c r="E28">
        <v>-0.52</v>
      </c>
      <c r="F28">
        <v>15.36</v>
      </c>
      <c r="G28">
        <v>15.37</v>
      </c>
      <c r="H28">
        <v>500201</v>
      </c>
      <c r="I28">
        <v>3787</v>
      </c>
      <c r="J28">
        <v>-0.06</v>
      </c>
      <c r="K28">
        <v>1.44</v>
      </c>
      <c r="L28">
        <v>15.71</v>
      </c>
      <c r="M28">
        <v>15.99</v>
      </c>
      <c r="N28">
        <v>15.23</v>
      </c>
      <c r="O28">
        <v>15.88</v>
      </c>
      <c r="P28">
        <v>10.46</v>
      </c>
      <c r="Q28">
        <v>78109.600000000006</v>
      </c>
      <c r="R28">
        <v>0.73</v>
      </c>
      <c r="S28" t="s">
        <v>83</v>
      </c>
      <c r="T28" t="s">
        <v>52</v>
      </c>
      <c r="U28">
        <v>4.79</v>
      </c>
    </row>
    <row r="29" spans="1:21" x14ac:dyDescent="0.2">
      <c r="A29" t="str">
        <f>"000858"</f>
        <v>000858</v>
      </c>
      <c r="B29" t="s">
        <v>84</v>
      </c>
      <c r="C29">
        <v>-0.34</v>
      </c>
      <c r="D29">
        <v>154.30000000000001</v>
      </c>
      <c r="E29">
        <v>-0.52</v>
      </c>
      <c r="F29">
        <v>154.29</v>
      </c>
      <c r="G29">
        <v>154.30000000000001</v>
      </c>
      <c r="H29">
        <v>351347</v>
      </c>
      <c r="I29">
        <v>4426</v>
      </c>
      <c r="J29">
        <v>0.01</v>
      </c>
      <c r="K29">
        <v>0.91</v>
      </c>
      <c r="L29">
        <v>154.82</v>
      </c>
      <c r="M29">
        <v>159</v>
      </c>
      <c r="N29">
        <v>153.65</v>
      </c>
      <c r="O29">
        <v>154.82</v>
      </c>
      <c r="P29">
        <v>18.02</v>
      </c>
      <c r="Q29">
        <v>549600.55000000005</v>
      </c>
      <c r="R29">
        <v>0.79</v>
      </c>
      <c r="S29" t="s">
        <v>54</v>
      </c>
      <c r="T29" t="s">
        <v>55</v>
      </c>
      <c r="U29">
        <v>3.46</v>
      </c>
    </row>
    <row r="30" spans="1:21" x14ac:dyDescent="0.2">
      <c r="A30" t="str">
        <f>"000876"</f>
        <v>000876</v>
      </c>
      <c r="B30" t="s">
        <v>85</v>
      </c>
      <c r="C30">
        <v>0.2</v>
      </c>
      <c r="D30">
        <v>10.220000000000001</v>
      </c>
      <c r="E30">
        <v>0.02</v>
      </c>
      <c r="F30">
        <v>10.210000000000001</v>
      </c>
      <c r="G30">
        <v>10.220000000000001</v>
      </c>
      <c r="H30">
        <v>461793</v>
      </c>
      <c r="I30">
        <v>6601</v>
      </c>
      <c r="J30">
        <v>0</v>
      </c>
      <c r="K30">
        <v>1.02</v>
      </c>
      <c r="L30">
        <v>10.19</v>
      </c>
      <c r="M30">
        <v>10.45</v>
      </c>
      <c r="N30">
        <v>10.130000000000001</v>
      </c>
      <c r="O30">
        <v>10.199999999999999</v>
      </c>
      <c r="P30">
        <v>227.35</v>
      </c>
      <c r="Q30">
        <v>47490.86</v>
      </c>
      <c r="R30">
        <v>1.1299999999999999</v>
      </c>
      <c r="S30" t="s">
        <v>86</v>
      </c>
      <c r="T30" t="s">
        <v>55</v>
      </c>
      <c r="U30">
        <v>3.14</v>
      </c>
    </row>
    <row r="31" spans="1:21" x14ac:dyDescent="0.2">
      <c r="A31" t="str">
        <f>"000895"</f>
        <v>000895</v>
      </c>
      <c r="B31" t="s">
        <v>87</v>
      </c>
      <c r="C31">
        <v>0.51</v>
      </c>
      <c r="D31">
        <v>25.39</v>
      </c>
      <c r="E31">
        <v>0.13</v>
      </c>
      <c r="F31">
        <v>25.39</v>
      </c>
      <c r="G31">
        <v>25.4</v>
      </c>
      <c r="H31">
        <v>274783</v>
      </c>
      <c r="I31">
        <v>2694</v>
      </c>
      <c r="J31">
        <v>0</v>
      </c>
      <c r="K31">
        <v>0.79</v>
      </c>
      <c r="L31">
        <v>25.27</v>
      </c>
      <c r="M31">
        <v>25.81</v>
      </c>
      <c r="N31">
        <v>25.25</v>
      </c>
      <c r="O31">
        <v>25.26</v>
      </c>
      <c r="P31">
        <v>17.34</v>
      </c>
      <c r="Q31">
        <v>70217.570000000007</v>
      </c>
      <c r="R31">
        <v>1.01</v>
      </c>
      <c r="S31" t="s">
        <v>88</v>
      </c>
      <c r="T31" t="s">
        <v>89</v>
      </c>
      <c r="U31">
        <v>2.2200000000000002</v>
      </c>
    </row>
    <row r="32" spans="1:21" x14ac:dyDescent="0.2">
      <c r="A32" t="str">
        <f>"000938"</f>
        <v>000938</v>
      </c>
      <c r="B32" t="s">
        <v>90</v>
      </c>
      <c r="C32">
        <v>-5.62</v>
      </c>
      <c r="D32">
        <v>28.87</v>
      </c>
      <c r="E32">
        <v>-1.72</v>
      </c>
      <c r="F32">
        <v>28.86</v>
      </c>
      <c r="G32">
        <v>28.87</v>
      </c>
      <c r="H32">
        <v>1946915</v>
      </c>
      <c r="I32">
        <v>18302</v>
      </c>
      <c r="J32">
        <v>0</v>
      </c>
      <c r="K32">
        <v>6.81</v>
      </c>
      <c r="L32">
        <v>29.88</v>
      </c>
      <c r="M32">
        <v>29.92</v>
      </c>
      <c r="N32">
        <v>28.33</v>
      </c>
      <c r="O32">
        <v>30.59</v>
      </c>
      <c r="P32">
        <v>39.15</v>
      </c>
      <c r="Q32">
        <v>569361.04</v>
      </c>
      <c r="R32">
        <v>1.03</v>
      </c>
      <c r="S32" t="s">
        <v>91</v>
      </c>
      <c r="T32" t="s">
        <v>71</v>
      </c>
      <c r="U32">
        <v>5.2</v>
      </c>
    </row>
    <row r="33" spans="1:21" x14ac:dyDescent="0.2">
      <c r="A33" t="str">
        <f>"000963"</f>
        <v>000963</v>
      </c>
      <c r="B33" t="s">
        <v>92</v>
      </c>
      <c r="C33">
        <v>2.2200000000000002</v>
      </c>
      <c r="D33">
        <v>36.35</v>
      </c>
      <c r="E33">
        <v>0.79</v>
      </c>
      <c r="F33">
        <v>36.340000000000003</v>
      </c>
      <c r="G33">
        <v>36.35</v>
      </c>
      <c r="H33">
        <v>315047</v>
      </c>
      <c r="I33">
        <v>3141</v>
      </c>
      <c r="J33">
        <v>-0.32</v>
      </c>
      <c r="K33">
        <v>1.8</v>
      </c>
      <c r="L33">
        <v>35.549999999999997</v>
      </c>
      <c r="M33">
        <v>37.369999999999997</v>
      </c>
      <c r="N33">
        <v>35.5</v>
      </c>
      <c r="O33">
        <v>35.56</v>
      </c>
      <c r="P33">
        <v>18.66</v>
      </c>
      <c r="Q33">
        <v>115841.32</v>
      </c>
      <c r="R33">
        <v>1.55</v>
      </c>
      <c r="S33" t="s">
        <v>93</v>
      </c>
      <c r="T33" t="s">
        <v>94</v>
      </c>
      <c r="U33">
        <v>5.26</v>
      </c>
    </row>
    <row r="34" spans="1:21" x14ac:dyDescent="0.2">
      <c r="A34" t="str">
        <f>"000977"</f>
        <v>000977</v>
      </c>
      <c r="B34" t="s">
        <v>95</v>
      </c>
      <c r="C34">
        <v>2.12</v>
      </c>
      <c r="D34">
        <v>55.88</v>
      </c>
      <c r="E34">
        <v>1.1599999999999999</v>
      </c>
      <c r="F34">
        <v>55.88</v>
      </c>
      <c r="G34">
        <v>55.89</v>
      </c>
      <c r="H34">
        <v>1947105</v>
      </c>
      <c r="I34">
        <v>47500</v>
      </c>
      <c r="J34">
        <v>-0.13</v>
      </c>
      <c r="K34">
        <v>13.24</v>
      </c>
      <c r="L34">
        <v>53.95</v>
      </c>
      <c r="M34">
        <v>56.7</v>
      </c>
      <c r="N34">
        <v>53.12</v>
      </c>
      <c r="O34">
        <v>54.72</v>
      </c>
      <c r="P34">
        <v>47.67</v>
      </c>
      <c r="Q34">
        <v>1070383.8999999999</v>
      </c>
      <c r="R34">
        <v>1.2</v>
      </c>
      <c r="S34" t="s">
        <v>91</v>
      </c>
      <c r="T34" t="s">
        <v>45</v>
      </c>
      <c r="U34">
        <v>6.54</v>
      </c>
    </row>
    <row r="35" spans="1:21" x14ac:dyDescent="0.2">
      <c r="A35" t="str">
        <f>"000983"</f>
        <v>000983</v>
      </c>
      <c r="B35" t="s">
        <v>96</v>
      </c>
      <c r="C35">
        <v>0</v>
      </c>
      <c r="D35">
        <v>8.5299999999999994</v>
      </c>
      <c r="E35">
        <v>0</v>
      </c>
      <c r="F35">
        <v>8.5299999999999994</v>
      </c>
      <c r="G35">
        <v>8.5399999999999991</v>
      </c>
      <c r="H35">
        <v>835584</v>
      </c>
      <c r="I35">
        <v>8134</v>
      </c>
      <c r="J35">
        <v>0.24</v>
      </c>
      <c r="K35">
        <v>1.8</v>
      </c>
      <c r="L35">
        <v>8.51</v>
      </c>
      <c r="M35">
        <v>8.6999999999999993</v>
      </c>
      <c r="N35">
        <v>8.43</v>
      </c>
      <c r="O35">
        <v>8.5299999999999994</v>
      </c>
      <c r="P35">
        <v>12.76</v>
      </c>
      <c r="Q35">
        <v>71769.740000000005</v>
      </c>
      <c r="R35">
        <v>1.3</v>
      </c>
      <c r="S35" t="s">
        <v>97</v>
      </c>
      <c r="T35" t="s">
        <v>98</v>
      </c>
      <c r="U35">
        <v>3.17</v>
      </c>
    </row>
    <row r="36" spans="1:21" x14ac:dyDescent="0.2">
      <c r="A36" t="str">
        <f>"000999"</f>
        <v>000999</v>
      </c>
      <c r="B36" t="s">
        <v>99</v>
      </c>
      <c r="C36">
        <v>2.2599999999999998</v>
      </c>
      <c r="D36">
        <v>49.7</v>
      </c>
      <c r="E36">
        <v>1.1000000000000001</v>
      </c>
      <c r="F36">
        <v>49.7</v>
      </c>
      <c r="G36">
        <v>49.71</v>
      </c>
      <c r="H36">
        <v>185750</v>
      </c>
      <c r="I36">
        <v>1636</v>
      </c>
      <c r="J36">
        <v>0.2</v>
      </c>
      <c r="K36">
        <v>1.46</v>
      </c>
      <c r="L36">
        <v>48.42</v>
      </c>
      <c r="M36">
        <v>50.78</v>
      </c>
      <c r="N36">
        <v>48.2</v>
      </c>
      <c r="O36">
        <v>48.6</v>
      </c>
      <c r="P36">
        <v>16.170000000000002</v>
      </c>
      <c r="Q36">
        <v>92771.69</v>
      </c>
      <c r="R36">
        <v>1.2</v>
      </c>
      <c r="S36" t="s">
        <v>51</v>
      </c>
      <c r="T36" t="s">
        <v>23</v>
      </c>
      <c r="U36">
        <v>5.31</v>
      </c>
    </row>
    <row r="37" spans="1:21" x14ac:dyDescent="0.2">
      <c r="A37" t="str">
        <f>"001289"</f>
        <v>001289</v>
      </c>
      <c r="B37" t="s">
        <v>100</v>
      </c>
      <c r="C37">
        <v>-2.88</v>
      </c>
      <c r="D37">
        <v>18.239999999999998</v>
      </c>
      <c r="E37">
        <v>-0.54</v>
      </c>
      <c r="F37">
        <v>18.239999999999998</v>
      </c>
      <c r="G37">
        <v>18.25</v>
      </c>
      <c r="H37">
        <v>88799</v>
      </c>
      <c r="I37">
        <v>768</v>
      </c>
      <c r="J37">
        <v>0</v>
      </c>
      <c r="K37">
        <v>6.66</v>
      </c>
      <c r="L37">
        <v>18.66</v>
      </c>
      <c r="M37">
        <v>18.760000000000002</v>
      </c>
      <c r="N37">
        <v>18.100000000000001</v>
      </c>
      <c r="O37">
        <v>18.78</v>
      </c>
      <c r="P37">
        <v>20.89</v>
      </c>
      <c r="Q37">
        <v>16352.01</v>
      </c>
      <c r="R37">
        <v>0.72</v>
      </c>
      <c r="S37" t="s">
        <v>101</v>
      </c>
      <c r="T37" t="s">
        <v>71</v>
      </c>
      <c r="U37">
        <v>3.51</v>
      </c>
    </row>
    <row r="38" spans="1:21" x14ac:dyDescent="0.2">
      <c r="A38" t="str">
        <f>"001965"</f>
        <v>001965</v>
      </c>
      <c r="B38" t="s">
        <v>102</v>
      </c>
      <c r="C38">
        <v>-0.61</v>
      </c>
      <c r="D38">
        <v>11.45</v>
      </c>
      <c r="E38">
        <v>-7.0000000000000007E-2</v>
      </c>
      <c r="F38">
        <v>11.45</v>
      </c>
      <c r="G38">
        <v>11.46</v>
      </c>
      <c r="H38">
        <v>262749</v>
      </c>
      <c r="I38">
        <v>3780</v>
      </c>
      <c r="J38">
        <v>-0.16</v>
      </c>
      <c r="K38">
        <v>0.39</v>
      </c>
      <c r="L38">
        <v>11.52</v>
      </c>
      <c r="M38">
        <v>11.71</v>
      </c>
      <c r="N38">
        <v>11.44</v>
      </c>
      <c r="O38">
        <v>11.52</v>
      </c>
      <c r="P38">
        <v>14.08</v>
      </c>
      <c r="Q38">
        <v>30436.66</v>
      </c>
      <c r="R38">
        <v>0.92</v>
      </c>
      <c r="S38" t="s">
        <v>103</v>
      </c>
      <c r="T38" t="s">
        <v>104</v>
      </c>
      <c r="U38">
        <v>2.34</v>
      </c>
    </row>
    <row r="39" spans="1:21" x14ac:dyDescent="0.2">
      <c r="A39" t="str">
        <f>"001979"</f>
        <v>001979</v>
      </c>
      <c r="B39" t="s">
        <v>105</v>
      </c>
      <c r="C39">
        <v>-0.59</v>
      </c>
      <c r="D39">
        <v>11.74</v>
      </c>
      <c r="E39">
        <v>-7.0000000000000007E-2</v>
      </c>
      <c r="F39">
        <v>11.74</v>
      </c>
      <c r="G39">
        <v>11.75</v>
      </c>
      <c r="H39">
        <v>1195327</v>
      </c>
      <c r="I39">
        <v>13062</v>
      </c>
      <c r="J39">
        <v>-0.16</v>
      </c>
      <c r="K39">
        <v>1.44</v>
      </c>
      <c r="L39">
        <v>11.81</v>
      </c>
      <c r="M39">
        <v>12.04</v>
      </c>
      <c r="N39">
        <v>11.6</v>
      </c>
      <c r="O39">
        <v>11.81</v>
      </c>
      <c r="P39">
        <v>30.68</v>
      </c>
      <c r="Q39">
        <v>141221.85999999999</v>
      </c>
      <c r="R39">
        <v>0.56999999999999995</v>
      </c>
      <c r="S39" t="s">
        <v>26</v>
      </c>
      <c r="T39" t="s">
        <v>23</v>
      </c>
      <c r="U39">
        <v>3.73</v>
      </c>
    </row>
    <row r="40" spans="1:21" x14ac:dyDescent="0.2">
      <c r="A40" t="str">
        <f>"002001"</f>
        <v>002001</v>
      </c>
      <c r="B40" t="s">
        <v>106</v>
      </c>
      <c r="C40">
        <v>0.43</v>
      </c>
      <c r="D40">
        <v>23.3</v>
      </c>
      <c r="E40">
        <v>0.1</v>
      </c>
      <c r="F40">
        <v>23.29</v>
      </c>
      <c r="G40">
        <v>23.3</v>
      </c>
      <c r="H40">
        <v>311872</v>
      </c>
      <c r="I40">
        <v>2477</v>
      </c>
      <c r="J40">
        <v>0.04</v>
      </c>
      <c r="K40">
        <v>1.02</v>
      </c>
      <c r="L40">
        <v>23.22</v>
      </c>
      <c r="M40">
        <v>23.79</v>
      </c>
      <c r="N40">
        <v>23.16</v>
      </c>
      <c r="O40">
        <v>23.2</v>
      </c>
      <c r="P40">
        <v>13.54</v>
      </c>
      <c r="Q40">
        <v>73262.740000000005</v>
      </c>
      <c r="R40">
        <v>0.99</v>
      </c>
      <c r="S40" t="s">
        <v>93</v>
      </c>
      <c r="T40" t="s">
        <v>94</v>
      </c>
      <c r="U40">
        <v>2.72</v>
      </c>
    </row>
    <row r="41" spans="1:21" x14ac:dyDescent="0.2">
      <c r="A41" t="str">
        <f>"002007"</f>
        <v>002007</v>
      </c>
      <c r="B41" t="s">
        <v>107</v>
      </c>
      <c r="C41">
        <v>0.45</v>
      </c>
      <c r="D41">
        <v>17.8</v>
      </c>
      <c r="E41">
        <v>0.08</v>
      </c>
      <c r="F41">
        <v>17.8</v>
      </c>
      <c r="G41">
        <v>17.809999999999999</v>
      </c>
      <c r="H41">
        <v>272141</v>
      </c>
      <c r="I41">
        <v>2778</v>
      </c>
      <c r="J41">
        <v>0.17</v>
      </c>
      <c r="K41">
        <v>1.73</v>
      </c>
      <c r="L41">
        <v>17.7</v>
      </c>
      <c r="M41">
        <v>18.25</v>
      </c>
      <c r="N41">
        <v>17.68</v>
      </c>
      <c r="O41">
        <v>17.72</v>
      </c>
      <c r="P41">
        <v>26.43</v>
      </c>
      <c r="Q41">
        <v>48991.69</v>
      </c>
      <c r="R41">
        <v>1.37</v>
      </c>
      <c r="S41" t="s">
        <v>65</v>
      </c>
      <c r="T41" t="s">
        <v>89</v>
      </c>
      <c r="U41">
        <v>3.22</v>
      </c>
    </row>
    <row r="42" spans="1:21" x14ac:dyDescent="0.2">
      <c r="A42" t="str">
        <f>"002027"</f>
        <v>002027</v>
      </c>
      <c r="B42" t="s">
        <v>108</v>
      </c>
      <c r="C42">
        <v>-2.2999999999999998</v>
      </c>
      <c r="D42">
        <v>7.23</v>
      </c>
      <c r="E42">
        <v>-0.17</v>
      </c>
      <c r="F42">
        <v>7.23</v>
      </c>
      <c r="G42">
        <v>7.24</v>
      </c>
      <c r="H42">
        <v>1296555</v>
      </c>
      <c r="I42">
        <v>10261</v>
      </c>
      <c r="J42">
        <v>0</v>
      </c>
      <c r="K42">
        <v>0.9</v>
      </c>
      <c r="L42">
        <v>7.39</v>
      </c>
      <c r="M42">
        <v>7.55</v>
      </c>
      <c r="N42">
        <v>7.2</v>
      </c>
      <c r="O42">
        <v>7.4</v>
      </c>
      <c r="P42">
        <v>19.739999999999998</v>
      </c>
      <c r="Q42">
        <v>95186.93</v>
      </c>
      <c r="R42">
        <v>1.06</v>
      </c>
      <c r="S42" t="s">
        <v>109</v>
      </c>
      <c r="T42" t="s">
        <v>31</v>
      </c>
      <c r="U42">
        <v>4.7300000000000004</v>
      </c>
    </row>
    <row r="43" spans="1:21" x14ac:dyDescent="0.2">
      <c r="A43" t="str">
        <f>"002049"</f>
        <v>002049</v>
      </c>
      <c r="B43" t="s">
        <v>110</v>
      </c>
      <c r="C43">
        <v>-3.96</v>
      </c>
      <c r="D43">
        <v>74.88</v>
      </c>
      <c r="E43">
        <v>-3.09</v>
      </c>
      <c r="F43">
        <v>74.88</v>
      </c>
      <c r="G43">
        <v>74.89</v>
      </c>
      <c r="H43">
        <v>513841</v>
      </c>
      <c r="I43">
        <v>4445</v>
      </c>
      <c r="J43">
        <v>0.38</v>
      </c>
      <c r="K43">
        <v>6.05</v>
      </c>
      <c r="L43">
        <v>77.89</v>
      </c>
      <c r="M43">
        <v>77.89</v>
      </c>
      <c r="N43">
        <v>73.7</v>
      </c>
      <c r="O43">
        <v>77.97</v>
      </c>
      <c r="P43">
        <v>47.24</v>
      </c>
      <c r="Q43">
        <v>387922.81</v>
      </c>
      <c r="R43">
        <v>1.1399999999999999</v>
      </c>
      <c r="S43" t="s">
        <v>111</v>
      </c>
      <c r="T43" t="s">
        <v>112</v>
      </c>
      <c r="U43">
        <v>5.37</v>
      </c>
    </row>
    <row r="44" spans="1:21" x14ac:dyDescent="0.2">
      <c r="A44" t="str">
        <f>"002050"</f>
        <v>002050</v>
      </c>
      <c r="B44" t="s">
        <v>113</v>
      </c>
      <c r="C44">
        <v>-2.0699999999999998</v>
      </c>
      <c r="D44">
        <v>26.91</v>
      </c>
      <c r="E44">
        <v>-0.56999999999999995</v>
      </c>
      <c r="F44">
        <v>26.9</v>
      </c>
      <c r="G44">
        <v>26.91</v>
      </c>
      <c r="H44">
        <v>1532723</v>
      </c>
      <c r="I44">
        <v>8462</v>
      </c>
      <c r="J44">
        <v>0.49</v>
      </c>
      <c r="K44">
        <v>4.18</v>
      </c>
      <c r="L44">
        <v>27.6</v>
      </c>
      <c r="M44">
        <v>28.43</v>
      </c>
      <c r="N44">
        <v>26.49</v>
      </c>
      <c r="O44">
        <v>27.48</v>
      </c>
      <c r="P44">
        <v>32.72</v>
      </c>
      <c r="Q44">
        <v>418779.41</v>
      </c>
      <c r="R44">
        <v>0.98</v>
      </c>
      <c r="S44" t="s">
        <v>42</v>
      </c>
      <c r="T44" t="s">
        <v>94</v>
      </c>
      <c r="U44">
        <v>7.06</v>
      </c>
    </row>
    <row r="45" spans="1:21" x14ac:dyDescent="0.2">
      <c r="A45" t="str">
        <f>"002074"</f>
        <v>002074</v>
      </c>
      <c r="B45" t="s">
        <v>114</v>
      </c>
      <c r="C45">
        <v>-0.91</v>
      </c>
      <c r="D45">
        <v>25.05</v>
      </c>
      <c r="E45">
        <v>-0.23</v>
      </c>
      <c r="F45">
        <v>25.04</v>
      </c>
      <c r="G45">
        <v>25.05</v>
      </c>
      <c r="H45">
        <v>636291</v>
      </c>
      <c r="I45">
        <v>3699</v>
      </c>
      <c r="J45">
        <v>-0.03</v>
      </c>
      <c r="K45">
        <v>4.76</v>
      </c>
      <c r="L45">
        <v>25.28</v>
      </c>
      <c r="M45">
        <v>26.05</v>
      </c>
      <c r="N45">
        <v>24.79</v>
      </c>
      <c r="O45">
        <v>25.28</v>
      </c>
      <c r="P45">
        <v>81.92</v>
      </c>
      <c r="Q45">
        <v>161853.73000000001</v>
      </c>
      <c r="R45">
        <v>1.1299999999999999</v>
      </c>
      <c r="S45" t="s">
        <v>115</v>
      </c>
      <c r="T45" t="s">
        <v>57</v>
      </c>
      <c r="U45">
        <v>4.9800000000000004</v>
      </c>
    </row>
    <row r="46" spans="1:21" x14ac:dyDescent="0.2">
      <c r="A46" t="str">
        <f>"002129"</f>
        <v>002129</v>
      </c>
      <c r="B46" t="s">
        <v>116</v>
      </c>
      <c r="C46">
        <v>-0.57999999999999996</v>
      </c>
      <c r="D46">
        <v>12.08</v>
      </c>
      <c r="E46">
        <v>-7.0000000000000007E-2</v>
      </c>
      <c r="F46">
        <v>12.07</v>
      </c>
      <c r="G46">
        <v>12.08</v>
      </c>
      <c r="H46">
        <v>1769900</v>
      </c>
      <c r="I46">
        <v>15986</v>
      </c>
      <c r="J46">
        <v>0</v>
      </c>
      <c r="K46">
        <v>4.38</v>
      </c>
      <c r="L46">
        <v>12.2</v>
      </c>
      <c r="M46">
        <v>12.66</v>
      </c>
      <c r="N46">
        <v>11.94</v>
      </c>
      <c r="O46">
        <v>12.15</v>
      </c>
      <c r="P46" t="s">
        <v>25</v>
      </c>
      <c r="Q46">
        <v>217627.69</v>
      </c>
      <c r="R46">
        <v>1.01</v>
      </c>
      <c r="S46" t="s">
        <v>115</v>
      </c>
      <c r="T46" t="s">
        <v>104</v>
      </c>
      <c r="U46">
        <v>5.93</v>
      </c>
    </row>
    <row r="47" spans="1:21" x14ac:dyDescent="0.2">
      <c r="A47" t="str">
        <f>"002142"</f>
        <v>002142</v>
      </c>
      <c r="B47" t="s">
        <v>117</v>
      </c>
      <c r="C47">
        <v>-1.62</v>
      </c>
      <c r="D47">
        <v>25.43</v>
      </c>
      <c r="E47">
        <v>-0.42</v>
      </c>
      <c r="F47">
        <v>25.42</v>
      </c>
      <c r="G47">
        <v>25.43</v>
      </c>
      <c r="H47">
        <v>350252</v>
      </c>
      <c r="I47">
        <v>4381</v>
      </c>
      <c r="J47">
        <v>0</v>
      </c>
      <c r="K47">
        <v>0.54</v>
      </c>
      <c r="L47">
        <v>25.75</v>
      </c>
      <c r="M47">
        <v>26.25</v>
      </c>
      <c r="N47">
        <v>25.35</v>
      </c>
      <c r="O47">
        <v>25.85</v>
      </c>
      <c r="P47">
        <v>6.08</v>
      </c>
      <c r="Q47">
        <v>89984.2</v>
      </c>
      <c r="R47">
        <v>1.1200000000000001</v>
      </c>
      <c r="S47" t="s">
        <v>22</v>
      </c>
      <c r="T47" t="s">
        <v>94</v>
      </c>
      <c r="U47">
        <v>3.48</v>
      </c>
    </row>
    <row r="48" spans="1:21" x14ac:dyDescent="0.2">
      <c r="A48" t="str">
        <f>"002179"</f>
        <v>002179</v>
      </c>
      <c r="B48" t="s">
        <v>118</v>
      </c>
      <c r="C48">
        <v>-4.09</v>
      </c>
      <c r="D48">
        <v>44.1</v>
      </c>
      <c r="E48">
        <v>-1.88</v>
      </c>
      <c r="F48">
        <v>44.1</v>
      </c>
      <c r="G48">
        <v>44.14</v>
      </c>
      <c r="H48">
        <v>275060</v>
      </c>
      <c r="I48">
        <v>1384</v>
      </c>
      <c r="J48">
        <v>0.14000000000000001</v>
      </c>
      <c r="K48">
        <v>1.33</v>
      </c>
      <c r="L48">
        <v>46.11</v>
      </c>
      <c r="M48">
        <v>46.37</v>
      </c>
      <c r="N48">
        <v>43.8</v>
      </c>
      <c r="O48">
        <v>45.98</v>
      </c>
      <c r="P48">
        <v>27.9</v>
      </c>
      <c r="Q48">
        <v>123994.8</v>
      </c>
      <c r="R48">
        <v>1.22</v>
      </c>
      <c r="S48" t="s">
        <v>30</v>
      </c>
      <c r="T48" t="s">
        <v>89</v>
      </c>
      <c r="U48">
        <v>5.59</v>
      </c>
    </row>
    <row r="49" spans="1:21" x14ac:dyDescent="0.2">
      <c r="A49" t="str">
        <f>"002180"</f>
        <v>002180</v>
      </c>
      <c r="B49" t="s">
        <v>119</v>
      </c>
      <c r="C49">
        <v>-1.58</v>
      </c>
      <c r="D49">
        <v>30.5</v>
      </c>
      <c r="E49">
        <v>-0.49</v>
      </c>
      <c r="F49">
        <v>30.5</v>
      </c>
      <c r="G49">
        <v>30.51</v>
      </c>
      <c r="H49">
        <v>266282</v>
      </c>
      <c r="I49">
        <v>6837</v>
      </c>
      <c r="J49">
        <v>0.53</v>
      </c>
      <c r="K49">
        <v>1.95</v>
      </c>
      <c r="L49">
        <v>30.99</v>
      </c>
      <c r="M49">
        <v>31</v>
      </c>
      <c r="N49">
        <v>29.8</v>
      </c>
      <c r="O49">
        <v>30.99</v>
      </c>
      <c r="P49">
        <v>30.06</v>
      </c>
      <c r="Q49">
        <v>80370.5</v>
      </c>
      <c r="R49">
        <v>0.91</v>
      </c>
      <c r="S49" t="s">
        <v>91</v>
      </c>
      <c r="T49" t="s">
        <v>31</v>
      </c>
      <c r="U49">
        <v>3.87</v>
      </c>
    </row>
    <row r="50" spans="1:21" x14ac:dyDescent="0.2">
      <c r="A50" t="str">
        <f>"002230"</f>
        <v>002230</v>
      </c>
      <c r="B50" t="s">
        <v>120</v>
      </c>
      <c r="C50">
        <v>-4.03</v>
      </c>
      <c r="D50">
        <v>49.28</v>
      </c>
      <c r="E50">
        <v>-2.0699999999999998</v>
      </c>
      <c r="F50">
        <v>49.27</v>
      </c>
      <c r="G50">
        <v>49.28</v>
      </c>
      <c r="H50">
        <v>1104347</v>
      </c>
      <c r="I50">
        <v>8134</v>
      </c>
      <c r="J50">
        <v>0.08</v>
      </c>
      <c r="K50">
        <v>5.0599999999999996</v>
      </c>
      <c r="L50">
        <v>51</v>
      </c>
      <c r="M50">
        <v>51.2</v>
      </c>
      <c r="N50">
        <v>48.78</v>
      </c>
      <c r="O50">
        <v>51.35</v>
      </c>
      <c r="P50" t="s">
        <v>25</v>
      </c>
      <c r="Q50">
        <v>550865.04</v>
      </c>
      <c r="R50">
        <v>0.96</v>
      </c>
      <c r="S50" t="s">
        <v>121</v>
      </c>
      <c r="T50" t="s">
        <v>57</v>
      </c>
      <c r="U50">
        <v>4.71</v>
      </c>
    </row>
    <row r="51" spans="1:21" x14ac:dyDescent="0.2">
      <c r="A51" t="str">
        <f>"002236"</f>
        <v>002236</v>
      </c>
      <c r="B51" t="s">
        <v>122</v>
      </c>
      <c r="C51">
        <v>-1.98</v>
      </c>
      <c r="D51">
        <v>17.829999999999998</v>
      </c>
      <c r="E51">
        <v>-0.36</v>
      </c>
      <c r="F51">
        <v>17.829999999999998</v>
      </c>
      <c r="G51">
        <v>17.84</v>
      </c>
      <c r="H51">
        <v>810983</v>
      </c>
      <c r="I51">
        <v>5595</v>
      </c>
      <c r="J51">
        <v>-0.1</v>
      </c>
      <c r="K51">
        <v>3.86</v>
      </c>
      <c r="L51">
        <v>18.38</v>
      </c>
      <c r="M51">
        <v>18.38</v>
      </c>
      <c r="N51">
        <v>17.68</v>
      </c>
      <c r="O51">
        <v>18.190000000000001</v>
      </c>
      <c r="P51">
        <v>17.3</v>
      </c>
      <c r="Q51">
        <v>146148.51</v>
      </c>
      <c r="R51">
        <v>0.94</v>
      </c>
      <c r="S51" t="s">
        <v>91</v>
      </c>
      <c r="T51" t="s">
        <v>94</v>
      </c>
      <c r="U51">
        <v>3.85</v>
      </c>
    </row>
    <row r="52" spans="1:21" x14ac:dyDescent="0.2">
      <c r="A52" t="str">
        <f>"002241"</f>
        <v>002241</v>
      </c>
      <c r="B52" t="s">
        <v>123</v>
      </c>
      <c r="C52">
        <v>6.89</v>
      </c>
      <c r="D52">
        <v>26.05</v>
      </c>
      <c r="E52">
        <v>1.68</v>
      </c>
      <c r="F52">
        <v>26.04</v>
      </c>
      <c r="G52">
        <v>26.05</v>
      </c>
      <c r="H52">
        <v>3763550</v>
      </c>
      <c r="I52">
        <v>30370</v>
      </c>
      <c r="J52">
        <v>-0.14000000000000001</v>
      </c>
      <c r="K52">
        <v>12.44</v>
      </c>
      <c r="L52">
        <v>24.39</v>
      </c>
      <c r="M52">
        <v>26.81</v>
      </c>
      <c r="N52">
        <v>23.91</v>
      </c>
      <c r="O52">
        <v>24.37</v>
      </c>
      <c r="P52">
        <v>28.6</v>
      </c>
      <c r="Q52">
        <v>966372.43</v>
      </c>
      <c r="R52">
        <v>2.77</v>
      </c>
      <c r="S52" t="s">
        <v>30</v>
      </c>
      <c r="T52" t="s">
        <v>45</v>
      </c>
      <c r="U52">
        <v>11.9</v>
      </c>
    </row>
    <row r="53" spans="1:21" x14ac:dyDescent="0.2">
      <c r="A53" t="str">
        <f>"002252"</f>
        <v>002252</v>
      </c>
      <c r="B53" t="s">
        <v>124</v>
      </c>
      <c r="C53">
        <v>0</v>
      </c>
      <c r="D53">
        <v>7.72</v>
      </c>
      <c r="E53">
        <v>0</v>
      </c>
      <c r="F53">
        <v>7.72</v>
      </c>
      <c r="G53">
        <v>7.73</v>
      </c>
      <c r="H53">
        <v>704966</v>
      </c>
      <c r="I53">
        <v>10678</v>
      </c>
      <c r="J53">
        <v>0</v>
      </c>
      <c r="K53">
        <v>1.06</v>
      </c>
      <c r="L53">
        <v>7.72</v>
      </c>
      <c r="M53">
        <v>7.89</v>
      </c>
      <c r="N53">
        <v>7.67</v>
      </c>
      <c r="O53">
        <v>7.72</v>
      </c>
      <c r="P53">
        <v>20.91</v>
      </c>
      <c r="Q53">
        <v>54948.11</v>
      </c>
      <c r="R53">
        <v>1.1599999999999999</v>
      </c>
      <c r="S53" t="s">
        <v>65</v>
      </c>
      <c r="T53" t="s">
        <v>125</v>
      </c>
      <c r="U53">
        <v>2.85</v>
      </c>
    </row>
    <row r="54" spans="1:21" x14ac:dyDescent="0.2">
      <c r="A54" t="str">
        <f>"002271"</f>
        <v>002271</v>
      </c>
      <c r="B54" t="s">
        <v>126</v>
      </c>
      <c r="C54">
        <v>-0.4</v>
      </c>
      <c r="D54">
        <v>15</v>
      </c>
      <c r="E54">
        <v>-0.06</v>
      </c>
      <c r="F54">
        <v>14.99</v>
      </c>
      <c r="G54">
        <v>15</v>
      </c>
      <c r="H54">
        <v>618979</v>
      </c>
      <c r="I54">
        <v>3641</v>
      </c>
      <c r="J54">
        <v>0.27</v>
      </c>
      <c r="K54">
        <v>3.2</v>
      </c>
      <c r="L54">
        <v>15.07</v>
      </c>
      <c r="M54">
        <v>15.4</v>
      </c>
      <c r="N54">
        <v>14.81</v>
      </c>
      <c r="O54">
        <v>15.06</v>
      </c>
      <c r="P54">
        <v>21.46</v>
      </c>
      <c r="Q54">
        <v>93634.09</v>
      </c>
      <c r="R54">
        <v>0.57999999999999996</v>
      </c>
      <c r="S54" t="s">
        <v>79</v>
      </c>
      <c r="T54" t="s">
        <v>71</v>
      </c>
      <c r="U54">
        <v>3.92</v>
      </c>
    </row>
    <row r="55" spans="1:21" x14ac:dyDescent="0.2">
      <c r="A55" t="str">
        <f>"002304"</f>
        <v>002304</v>
      </c>
      <c r="B55" t="s">
        <v>127</v>
      </c>
      <c r="C55">
        <v>-0.8</v>
      </c>
      <c r="D55">
        <v>89.23</v>
      </c>
      <c r="E55">
        <v>-0.72</v>
      </c>
      <c r="F55">
        <v>89.23</v>
      </c>
      <c r="G55">
        <v>89.24</v>
      </c>
      <c r="H55">
        <v>107876</v>
      </c>
      <c r="I55">
        <v>745</v>
      </c>
      <c r="J55">
        <v>-0.03</v>
      </c>
      <c r="K55">
        <v>0.72</v>
      </c>
      <c r="L55">
        <v>89.88</v>
      </c>
      <c r="M55">
        <v>91.6</v>
      </c>
      <c r="N55">
        <v>88.88</v>
      </c>
      <c r="O55">
        <v>89.95</v>
      </c>
      <c r="P55">
        <v>11.75</v>
      </c>
      <c r="Q55">
        <v>97400.04</v>
      </c>
      <c r="R55">
        <v>0.63</v>
      </c>
      <c r="S55" t="s">
        <v>54</v>
      </c>
      <c r="T55" t="s">
        <v>40</v>
      </c>
      <c r="U55">
        <v>3.02</v>
      </c>
    </row>
    <row r="56" spans="1:21" x14ac:dyDescent="0.2">
      <c r="A56" t="str">
        <f>"002311"</f>
        <v>002311</v>
      </c>
      <c r="B56" t="s">
        <v>128</v>
      </c>
      <c r="C56">
        <v>-1.32</v>
      </c>
      <c r="D56">
        <v>48.55</v>
      </c>
      <c r="E56">
        <v>-0.65</v>
      </c>
      <c r="F56">
        <v>48.55</v>
      </c>
      <c r="G56">
        <v>48.6</v>
      </c>
      <c r="H56">
        <v>111903</v>
      </c>
      <c r="I56">
        <v>1071</v>
      </c>
      <c r="J56">
        <v>-0.2</v>
      </c>
      <c r="K56">
        <v>0.67</v>
      </c>
      <c r="L56">
        <v>48.9</v>
      </c>
      <c r="M56">
        <v>49.94</v>
      </c>
      <c r="N56">
        <v>48.2</v>
      </c>
      <c r="O56">
        <v>49.2</v>
      </c>
      <c r="P56">
        <v>16.72</v>
      </c>
      <c r="Q56">
        <v>54895.73</v>
      </c>
      <c r="R56">
        <v>1.1599999999999999</v>
      </c>
      <c r="S56" t="s">
        <v>86</v>
      </c>
      <c r="T56" t="s">
        <v>31</v>
      </c>
      <c r="U56">
        <v>3.54</v>
      </c>
    </row>
    <row r="57" spans="1:21" x14ac:dyDescent="0.2">
      <c r="A57" t="str">
        <f>"002352"</f>
        <v>002352</v>
      </c>
      <c r="B57" t="s">
        <v>129</v>
      </c>
      <c r="C57">
        <v>0.59</v>
      </c>
      <c r="D57">
        <v>44.65</v>
      </c>
      <c r="E57">
        <v>0.26</v>
      </c>
      <c r="F57">
        <v>44.65</v>
      </c>
      <c r="G57">
        <v>44.66</v>
      </c>
      <c r="H57">
        <v>338676</v>
      </c>
      <c r="I57">
        <v>5278</v>
      </c>
      <c r="J57">
        <v>-0.01</v>
      </c>
      <c r="K57">
        <v>0.71</v>
      </c>
      <c r="L57">
        <v>44.56</v>
      </c>
      <c r="M57">
        <v>46.09</v>
      </c>
      <c r="N57">
        <v>44.4</v>
      </c>
      <c r="O57">
        <v>44.39</v>
      </c>
      <c r="P57">
        <v>21.17</v>
      </c>
      <c r="Q57">
        <v>153146.17000000001</v>
      </c>
      <c r="R57">
        <v>1.07</v>
      </c>
      <c r="S57" t="s">
        <v>130</v>
      </c>
      <c r="T57" t="s">
        <v>23</v>
      </c>
      <c r="U57">
        <v>3.81</v>
      </c>
    </row>
    <row r="58" spans="1:21" x14ac:dyDescent="0.2">
      <c r="A58" t="str">
        <f>"002371"</f>
        <v>002371</v>
      </c>
      <c r="B58" t="s">
        <v>131</v>
      </c>
      <c r="C58">
        <v>-3.88</v>
      </c>
      <c r="D58">
        <v>467.81</v>
      </c>
      <c r="E58">
        <v>-18.88</v>
      </c>
      <c r="F58">
        <v>467.81</v>
      </c>
      <c r="G58">
        <v>467.9</v>
      </c>
      <c r="H58">
        <v>145529</v>
      </c>
      <c r="I58">
        <v>1088</v>
      </c>
      <c r="J58">
        <v>0.09</v>
      </c>
      <c r="K58">
        <v>2.74</v>
      </c>
      <c r="L58">
        <v>483</v>
      </c>
      <c r="M58">
        <v>490.03</v>
      </c>
      <c r="N58">
        <v>463</v>
      </c>
      <c r="O58">
        <v>486.69</v>
      </c>
      <c r="P58">
        <v>41.75</v>
      </c>
      <c r="Q58">
        <v>690668.63</v>
      </c>
      <c r="R58">
        <v>1.18</v>
      </c>
      <c r="S58" t="s">
        <v>111</v>
      </c>
      <c r="T58" t="s">
        <v>71</v>
      </c>
      <c r="U58">
        <v>5.55</v>
      </c>
    </row>
    <row r="59" spans="1:21" x14ac:dyDescent="0.2">
      <c r="A59" t="str">
        <f>"002410"</f>
        <v>002410</v>
      </c>
      <c r="B59" t="s">
        <v>132</v>
      </c>
      <c r="C59">
        <v>0.41</v>
      </c>
      <c r="D59">
        <v>14.83</v>
      </c>
      <c r="E59">
        <v>0.06</v>
      </c>
      <c r="F59">
        <v>14.82</v>
      </c>
      <c r="G59">
        <v>14.83</v>
      </c>
      <c r="H59">
        <v>816736</v>
      </c>
      <c r="I59">
        <v>10062</v>
      </c>
      <c r="J59">
        <v>0.14000000000000001</v>
      </c>
      <c r="K59">
        <v>5.14</v>
      </c>
      <c r="L59">
        <v>14.85</v>
      </c>
      <c r="M59">
        <v>15.38</v>
      </c>
      <c r="N59">
        <v>14.6</v>
      </c>
      <c r="O59">
        <v>14.77</v>
      </c>
      <c r="P59">
        <v>86.16</v>
      </c>
      <c r="Q59">
        <v>122276.43</v>
      </c>
      <c r="R59">
        <v>1.32</v>
      </c>
      <c r="S59" t="s">
        <v>121</v>
      </c>
      <c r="T59" t="s">
        <v>71</v>
      </c>
      <c r="U59">
        <v>5.28</v>
      </c>
    </row>
    <row r="60" spans="1:21" x14ac:dyDescent="0.2">
      <c r="A60" t="str">
        <f>"002415"</f>
        <v>002415</v>
      </c>
      <c r="B60" t="s">
        <v>133</v>
      </c>
      <c r="C60">
        <v>-2.16</v>
      </c>
      <c r="D60">
        <v>32.17</v>
      </c>
      <c r="E60">
        <v>-0.71</v>
      </c>
      <c r="F60">
        <v>32.159999999999997</v>
      </c>
      <c r="G60">
        <v>32.17</v>
      </c>
      <c r="H60">
        <v>733160</v>
      </c>
      <c r="I60">
        <v>5490</v>
      </c>
      <c r="J60">
        <v>-0.05</v>
      </c>
      <c r="K60">
        <v>0.81</v>
      </c>
      <c r="L60">
        <v>33</v>
      </c>
      <c r="M60">
        <v>33</v>
      </c>
      <c r="N60">
        <v>32</v>
      </c>
      <c r="O60">
        <v>32.880000000000003</v>
      </c>
      <c r="P60">
        <v>27.48</v>
      </c>
      <c r="Q60">
        <v>238460.92</v>
      </c>
      <c r="R60">
        <v>0.92</v>
      </c>
      <c r="S60" t="s">
        <v>91</v>
      </c>
      <c r="T60" t="s">
        <v>94</v>
      </c>
      <c r="U60">
        <v>3.04</v>
      </c>
    </row>
    <row r="61" spans="1:21" x14ac:dyDescent="0.2">
      <c r="A61" t="str">
        <f>"002459"</f>
        <v>002459</v>
      </c>
      <c r="B61" t="s">
        <v>134</v>
      </c>
      <c r="C61">
        <v>-3.88</v>
      </c>
      <c r="D61">
        <v>17.84</v>
      </c>
      <c r="E61">
        <v>-0.72</v>
      </c>
      <c r="F61">
        <v>17.829999999999998</v>
      </c>
      <c r="G61">
        <v>17.84</v>
      </c>
      <c r="H61">
        <v>1017168</v>
      </c>
      <c r="I61">
        <v>9664</v>
      </c>
      <c r="J61">
        <v>-0.33</v>
      </c>
      <c r="K61">
        <v>3.08</v>
      </c>
      <c r="L61">
        <v>18.66</v>
      </c>
      <c r="M61">
        <v>19.09</v>
      </c>
      <c r="N61">
        <v>17.690000000000001</v>
      </c>
      <c r="O61">
        <v>18.559999999999999</v>
      </c>
      <c r="P61" t="s">
        <v>25</v>
      </c>
      <c r="Q61">
        <v>187058.22</v>
      </c>
      <c r="R61">
        <v>0.88</v>
      </c>
      <c r="S61" t="s">
        <v>115</v>
      </c>
      <c r="T61" t="s">
        <v>112</v>
      </c>
      <c r="U61">
        <v>7.54</v>
      </c>
    </row>
    <row r="62" spans="1:21" x14ac:dyDescent="0.2">
      <c r="A62" t="str">
        <f>"002460"</f>
        <v>002460</v>
      </c>
      <c r="B62" t="s">
        <v>135</v>
      </c>
      <c r="C62">
        <v>5.93</v>
      </c>
      <c r="D62">
        <v>41.95</v>
      </c>
      <c r="E62">
        <v>2.35</v>
      </c>
      <c r="F62">
        <v>41.94</v>
      </c>
      <c r="G62">
        <v>41.95</v>
      </c>
      <c r="H62">
        <v>1523303</v>
      </c>
      <c r="I62">
        <v>12595</v>
      </c>
      <c r="J62">
        <v>0.43</v>
      </c>
      <c r="K62">
        <v>12.6</v>
      </c>
      <c r="L62">
        <v>40.5</v>
      </c>
      <c r="M62">
        <v>43.56</v>
      </c>
      <c r="N62">
        <v>40.39</v>
      </c>
      <c r="O62">
        <v>39.6</v>
      </c>
      <c r="P62" t="s">
        <v>25</v>
      </c>
      <c r="Q62">
        <v>644474.51</v>
      </c>
      <c r="R62">
        <v>2.37</v>
      </c>
      <c r="S62" t="s">
        <v>136</v>
      </c>
      <c r="T62" t="s">
        <v>137</v>
      </c>
      <c r="U62">
        <v>8.01</v>
      </c>
    </row>
    <row r="63" spans="1:21" x14ac:dyDescent="0.2">
      <c r="A63" t="str">
        <f>"002466"</f>
        <v>002466</v>
      </c>
      <c r="B63" t="s">
        <v>138</v>
      </c>
      <c r="C63">
        <v>2.38</v>
      </c>
      <c r="D63">
        <v>41.8</v>
      </c>
      <c r="E63">
        <v>0.97</v>
      </c>
      <c r="F63">
        <v>41.79</v>
      </c>
      <c r="G63">
        <v>41.8</v>
      </c>
      <c r="H63">
        <v>1156047</v>
      </c>
      <c r="I63">
        <v>9094</v>
      </c>
      <c r="J63">
        <v>0.05</v>
      </c>
      <c r="K63">
        <v>7.83</v>
      </c>
      <c r="L63">
        <v>41.99</v>
      </c>
      <c r="M63">
        <v>43.87</v>
      </c>
      <c r="N63">
        <v>41.36</v>
      </c>
      <c r="O63">
        <v>40.83</v>
      </c>
      <c r="P63" t="s">
        <v>25</v>
      </c>
      <c r="Q63">
        <v>492395.1</v>
      </c>
      <c r="R63">
        <v>1.64</v>
      </c>
      <c r="S63" t="s">
        <v>136</v>
      </c>
      <c r="T63" t="s">
        <v>55</v>
      </c>
      <c r="U63">
        <v>6.15</v>
      </c>
    </row>
    <row r="64" spans="1:21" x14ac:dyDescent="0.2">
      <c r="A64" t="str">
        <f>"002475"</f>
        <v>002475</v>
      </c>
      <c r="B64" t="s">
        <v>139</v>
      </c>
      <c r="C64">
        <v>2.06</v>
      </c>
      <c r="D64">
        <v>41.54</v>
      </c>
      <c r="E64">
        <v>0.84</v>
      </c>
      <c r="F64">
        <v>41.53</v>
      </c>
      <c r="G64">
        <v>41.54</v>
      </c>
      <c r="H64">
        <v>1991681</v>
      </c>
      <c r="I64">
        <v>18356</v>
      </c>
      <c r="J64">
        <v>0.05</v>
      </c>
      <c r="K64">
        <v>2.76</v>
      </c>
      <c r="L64">
        <v>40.75</v>
      </c>
      <c r="M64">
        <v>42.69</v>
      </c>
      <c r="N64">
        <v>40.1</v>
      </c>
      <c r="O64">
        <v>40.700000000000003</v>
      </c>
      <c r="P64">
        <v>24.81</v>
      </c>
      <c r="Q64">
        <v>825961.66</v>
      </c>
      <c r="R64">
        <v>1.46</v>
      </c>
      <c r="S64" t="s">
        <v>30</v>
      </c>
      <c r="T64" t="s">
        <v>23</v>
      </c>
      <c r="U64">
        <v>6.36</v>
      </c>
    </row>
    <row r="65" spans="1:21" x14ac:dyDescent="0.2">
      <c r="A65" t="str">
        <f>"002493"</f>
        <v>002493</v>
      </c>
      <c r="B65" t="s">
        <v>140</v>
      </c>
      <c r="C65">
        <v>0.1</v>
      </c>
      <c r="D65">
        <v>10</v>
      </c>
      <c r="E65">
        <v>0.01</v>
      </c>
      <c r="F65">
        <v>10</v>
      </c>
      <c r="G65">
        <v>10.01</v>
      </c>
      <c r="H65">
        <v>464344</v>
      </c>
      <c r="I65">
        <v>4371</v>
      </c>
      <c r="J65">
        <v>0.1</v>
      </c>
      <c r="K65">
        <v>0.49</v>
      </c>
      <c r="L65">
        <v>9.99</v>
      </c>
      <c r="M65">
        <v>10.220000000000001</v>
      </c>
      <c r="N65">
        <v>9.9499999999999993</v>
      </c>
      <c r="O65">
        <v>9.99</v>
      </c>
      <c r="P65">
        <v>86.62</v>
      </c>
      <c r="Q65">
        <v>46945.79</v>
      </c>
      <c r="R65">
        <v>1.1399999999999999</v>
      </c>
      <c r="S65" t="s">
        <v>39</v>
      </c>
      <c r="T65" t="s">
        <v>94</v>
      </c>
      <c r="U65">
        <v>2.7</v>
      </c>
    </row>
    <row r="66" spans="1:21" x14ac:dyDescent="0.2">
      <c r="A66" t="str">
        <f>"002555"</f>
        <v>002555</v>
      </c>
      <c r="B66" t="s">
        <v>141</v>
      </c>
      <c r="C66">
        <v>-2.9</v>
      </c>
      <c r="D66">
        <v>17.05</v>
      </c>
      <c r="E66">
        <v>-0.51</v>
      </c>
      <c r="F66">
        <v>17.05</v>
      </c>
      <c r="G66">
        <v>17.059999999999999</v>
      </c>
      <c r="H66">
        <v>1174936</v>
      </c>
      <c r="I66">
        <v>11354</v>
      </c>
      <c r="J66">
        <v>-0.17</v>
      </c>
      <c r="K66">
        <v>7.32</v>
      </c>
      <c r="L66">
        <v>17.600000000000001</v>
      </c>
      <c r="M66">
        <v>17.75</v>
      </c>
      <c r="N66">
        <v>16.88</v>
      </c>
      <c r="O66">
        <v>17.559999999999999</v>
      </c>
      <c r="P66">
        <v>14.95</v>
      </c>
      <c r="Q66">
        <v>203502.91</v>
      </c>
      <c r="R66">
        <v>0.98</v>
      </c>
      <c r="S66" t="s">
        <v>142</v>
      </c>
      <c r="T66" t="s">
        <v>57</v>
      </c>
      <c r="U66">
        <v>4.95</v>
      </c>
    </row>
    <row r="67" spans="1:21" x14ac:dyDescent="0.2">
      <c r="A67" t="str">
        <f>"002594"</f>
        <v>002594</v>
      </c>
      <c r="B67" t="s">
        <v>143</v>
      </c>
      <c r="C67">
        <v>0.51</v>
      </c>
      <c r="D67">
        <v>300.81</v>
      </c>
      <c r="E67">
        <v>1.52</v>
      </c>
      <c r="F67">
        <v>300.8</v>
      </c>
      <c r="G67">
        <v>300.81</v>
      </c>
      <c r="H67">
        <v>246557</v>
      </c>
      <c r="I67">
        <v>2599</v>
      </c>
      <c r="J67">
        <v>0.12</v>
      </c>
      <c r="K67">
        <v>2.12</v>
      </c>
      <c r="L67">
        <v>300.14999999999998</v>
      </c>
      <c r="M67">
        <v>310</v>
      </c>
      <c r="N67">
        <v>299.31</v>
      </c>
      <c r="O67">
        <v>299.29000000000002</v>
      </c>
      <c r="P67">
        <v>26.01</v>
      </c>
      <c r="Q67">
        <v>752031.26</v>
      </c>
      <c r="R67">
        <v>1.45</v>
      </c>
      <c r="S67" t="s">
        <v>61</v>
      </c>
      <c r="T67" t="s">
        <v>23</v>
      </c>
      <c r="U67">
        <v>3.57</v>
      </c>
    </row>
    <row r="68" spans="1:21" x14ac:dyDescent="0.2">
      <c r="A68" t="str">
        <f>"002601"</f>
        <v>002601</v>
      </c>
      <c r="B68" t="s">
        <v>144</v>
      </c>
      <c r="C68">
        <v>0.41</v>
      </c>
      <c r="D68">
        <v>19.53</v>
      </c>
      <c r="E68">
        <v>0.08</v>
      </c>
      <c r="F68">
        <v>19.53</v>
      </c>
      <c r="G68">
        <v>19.54</v>
      </c>
      <c r="H68">
        <v>428861</v>
      </c>
      <c r="I68">
        <v>3339</v>
      </c>
      <c r="J68">
        <v>-0.4</v>
      </c>
      <c r="K68">
        <v>2.16</v>
      </c>
      <c r="L68">
        <v>19.39</v>
      </c>
      <c r="M68">
        <v>20.27</v>
      </c>
      <c r="N68">
        <v>19.36</v>
      </c>
      <c r="O68">
        <v>19.45</v>
      </c>
      <c r="P68">
        <v>13.63</v>
      </c>
      <c r="Q68">
        <v>85234.71</v>
      </c>
      <c r="R68">
        <v>1.45</v>
      </c>
      <c r="S68" t="s">
        <v>145</v>
      </c>
      <c r="T68" t="s">
        <v>89</v>
      </c>
      <c r="U68">
        <v>4.68</v>
      </c>
    </row>
    <row r="69" spans="1:21" x14ac:dyDescent="0.2">
      <c r="A69" t="str">
        <f>"002603"</f>
        <v>002603</v>
      </c>
      <c r="B69" t="s">
        <v>146</v>
      </c>
      <c r="C69">
        <v>1.56</v>
      </c>
      <c r="D69">
        <v>18.28</v>
      </c>
      <c r="E69">
        <v>0.28000000000000003</v>
      </c>
      <c r="F69">
        <v>18.28</v>
      </c>
      <c r="G69">
        <v>18.29</v>
      </c>
      <c r="H69">
        <v>463223</v>
      </c>
      <c r="I69">
        <v>4123</v>
      </c>
      <c r="J69">
        <v>0.05</v>
      </c>
      <c r="K69">
        <v>3.37</v>
      </c>
      <c r="L69">
        <v>18</v>
      </c>
      <c r="M69">
        <v>18.809999999999999</v>
      </c>
      <c r="N69">
        <v>18</v>
      </c>
      <c r="O69">
        <v>18</v>
      </c>
      <c r="P69">
        <v>41.29</v>
      </c>
      <c r="Q69">
        <v>85500.09</v>
      </c>
      <c r="R69">
        <v>1.81</v>
      </c>
      <c r="S69" t="s">
        <v>51</v>
      </c>
      <c r="T69" t="s">
        <v>112</v>
      </c>
      <c r="U69">
        <v>4.5</v>
      </c>
    </row>
    <row r="70" spans="1:21" x14ac:dyDescent="0.2">
      <c r="A70" t="str">
        <f>"002648"</f>
        <v>002648</v>
      </c>
      <c r="B70" t="s">
        <v>147</v>
      </c>
      <c r="C70">
        <v>-1.59</v>
      </c>
      <c r="D70">
        <v>18.55</v>
      </c>
      <c r="E70">
        <v>-0.3</v>
      </c>
      <c r="F70">
        <v>18.55</v>
      </c>
      <c r="G70">
        <v>18.559999999999999</v>
      </c>
      <c r="H70">
        <v>284308</v>
      </c>
      <c r="I70">
        <v>2011</v>
      </c>
      <c r="J70">
        <v>0</v>
      </c>
      <c r="K70">
        <v>0.84</v>
      </c>
      <c r="L70">
        <v>18.809999999999999</v>
      </c>
      <c r="M70">
        <v>19.23</v>
      </c>
      <c r="N70">
        <v>18.440000000000001</v>
      </c>
      <c r="O70">
        <v>18.850000000000001</v>
      </c>
      <c r="P70">
        <v>12.69</v>
      </c>
      <c r="Q70">
        <v>53391.81</v>
      </c>
      <c r="R70">
        <v>0.71</v>
      </c>
      <c r="S70" t="s">
        <v>145</v>
      </c>
      <c r="T70" t="s">
        <v>94</v>
      </c>
      <c r="U70">
        <v>4.1900000000000004</v>
      </c>
    </row>
    <row r="71" spans="1:21" x14ac:dyDescent="0.2">
      <c r="A71" t="str">
        <f>"002709"</f>
        <v>002709</v>
      </c>
      <c r="B71" t="s">
        <v>148</v>
      </c>
      <c r="C71">
        <v>-4.67</v>
      </c>
      <c r="D71">
        <v>23.08</v>
      </c>
      <c r="E71">
        <v>-1.1299999999999999</v>
      </c>
      <c r="F71">
        <v>23.08</v>
      </c>
      <c r="G71">
        <v>23.09</v>
      </c>
      <c r="H71">
        <v>1386006</v>
      </c>
      <c r="I71">
        <v>9442</v>
      </c>
      <c r="J71">
        <v>0.22</v>
      </c>
      <c r="K71">
        <v>10.01</v>
      </c>
      <c r="L71">
        <v>24.63</v>
      </c>
      <c r="M71">
        <v>25.63</v>
      </c>
      <c r="N71">
        <v>23</v>
      </c>
      <c r="O71">
        <v>24.21</v>
      </c>
      <c r="P71">
        <v>98.18</v>
      </c>
      <c r="Q71">
        <v>335505.90999999997</v>
      </c>
      <c r="R71">
        <v>1.2</v>
      </c>
      <c r="S71" t="s">
        <v>145</v>
      </c>
      <c r="T71" t="s">
        <v>31</v>
      </c>
      <c r="U71">
        <v>10.86</v>
      </c>
    </row>
    <row r="72" spans="1:21" x14ac:dyDescent="0.2">
      <c r="A72" t="str">
        <f>"002714"</f>
        <v>002714</v>
      </c>
      <c r="B72" t="s">
        <v>149</v>
      </c>
      <c r="C72">
        <v>-0.72</v>
      </c>
      <c r="D72">
        <v>44.3</v>
      </c>
      <c r="E72">
        <v>-0.32</v>
      </c>
      <c r="F72">
        <v>44.3</v>
      </c>
      <c r="G72">
        <v>44.31</v>
      </c>
      <c r="H72">
        <v>457429</v>
      </c>
      <c r="I72">
        <v>5666</v>
      </c>
      <c r="J72">
        <v>-0.01</v>
      </c>
      <c r="K72">
        <v>1.2</v>
      </c>
      <c r="L72">
        <v>44.6</v>
      </c>
      <c r="M72">
        <v>45.38</v>
      </c>
      <c r="N72">
        <v>44.1</v>
      </c>
      <c r="O72">
        <v>44.62</v>
      </c>
      <c r="P72">
        <v>17.329999999999998</v>
      </c>
      <c r="Q72">
        <v>204818.34</v>
      </c>
      <c r="R72">
        <v>0.81</v>
      </c>
      <c r="S72" t="s">
        <v>150</v>
      </c>
      <c r="T72" t="s">
        <v>89</v>
      </c>
      <c r="U72">
        <v>2.87</v>
      </c>
    </row>
    <row r="73" spans="1:21" x14ac:dyDescent="0.2">
      <c r="A73" t="str">
        <f>"002736"</f>
        <v>002736</v>
      </c>
      <c r="B73" t="s">
        <v>151</v>
      </c>
      <c r="C73">
        <v>-2.72</v>
      </c>
      <c r="D73">
        <v>12.5</v>
      </c>
      <c r="E73">
        <v>-0.35</v>
      </c>
      <c r="F73">
        <v>12.49</v>
      </c>
      <c r="G73">
        <v>12.5</v>
      </c>
      <c r="H73">
        <v>470410</v>
      </c>
      <c r="I73">
        <v>4830</v>
      </c>
      <c r="J73">
        <v>0</v>
      </c>
      <c r="K73">
        <v>0.51</v>
      </c>
      <c r="L73">
        <v>12.83</v>
      </c>
      <c r="M73">
        <v>13</v>
      </c>
      <c r="N73">
        <v>12.37</v>
      </c>
      <c r="O73">
        <v>12.85</v>
      </c>
      <c r="P73">
        <v>18.47</v>
      </c>
      <c r="Q73">
        <v>59609.46</v>
      </c>
      <c r="R73">
        <v>0.62</v>
      </c>
      <c r="S73" t="s">
        <v>36</v>
      </c>
      <c r="T73" t="s">
        <v>23</v>
      </c>
      <c r="U73">
        <v>4.9000000000000004</v>
      </c>
    </row>
    <row r="74" spans="1:21" x14ac:dyDescent="0.2">
      <c r="A74" t="str">
        <f>"002812"</f>
        <v>002812</v>
      </c>
      <c r="B74" t="s">
        <v>152</v>
      </c>
      <c r="C74">
        <v>-3.41</v>
      </c>
      <c r="D74">
        <v>40.270000000000003</v>
      </c>
      <c r="E74">
        <v>-1.42</v>
      </c>
      <c r="F74">
        <v>40.26</v>
      </c>
      <c r="G74">
        <v>40.270000000000003</v>
      </c>
      <c r="H74">
        <v>410877</v>
      </c>
      <c r="I74">
        <v>3797</v>
      </c>
      <c r="J74">
        <v>-0.14000000000000001</v>
      </c>
      <c r="K74">
        <v>5.03</v>
      </c>
      <c r="L74">
        <v>42</v>
      </c>
      <c r="M74">
        <v>42.84</v>
      </c>
      <c r="N74">
        <v>40.01</v>
      </c>
      <c r="O74">
        <v>41.69</v>
      </c>
      <c r="P74">
        <v>66.14</v>
      </c>
      <c r="Q74">
        <v>170295.8</v>
      </c>
      <c r="R74">
        <v>1.27</v>
      </c>
      <c r="S74" t="s">
        <v>115</v>
      </c>
      <c r="T74" t="s">
        <v>52</v>
      </c>
      <c r="U74">
        <v>6.79</v>
      </c>
    </row>
    <row r="75" spans="1:21" x14ac:dyDescent="0.2">
      <c r="A75" t="str">
        <f>"002821"</f>
        <v>002821</v>
      </c>
      <c r="B75" t="s">
        <v>153</v>
      </c>
      <c r="C75">
        <v>1.61</v>
      </c>
      <c r="D75">
        <v>91.25</v>
      </c>
      <c r="E75">
        <v>1.45</v>
      </c>
      <c r="F75">
        <v>91.25</v>
      </c>
      <c r="G75">
        <v>91.27</v>
      </c>
      <c r="H75">
        <v>87466</v>
      </c>
      <c r="I75">
        <v>413</v>
      </c>
      <c r="J75">
        <v>0.09</v>
      </c>
      <c r="K75">
        <v>2.66</v>
      </c>
      <c r="L75">
        <v>89.88</v>
      </c>
      <c r="M75">
        <v>94.28</v>
      </c>
      <c r="N75">
        <v>89.7</v>
      </c>
      <c r="O75">
        <v>89.8</v>
      </c>
      <c r="P75">
        <v>35.43</v>
      </c>
      <c r="Q75">
        <v>80564.33</v>
      </c>
      <c r="R75">
        <v>1.37</v>
      </c>
      <c r="S75" t="s">
        <v>65</v>
      </c>
      <c r="T75" t="s">
        <v>104</v>
      </c>
      <c r="U75">
        <v>5.0999999999999996</v>
      </c>
    </row>
    <row r="76" spans="1:21" x14ac:dyDescent="0.2">
      <c r="A76" t="str">
        <f>"002841"</f>
        <v>002841</v>
      </c>
      <c r="B76" t="s">
        <v>154</v>
      </c>
      <c r="C76">
        <v>1.87</v>
      </c>
      <c r="D76">
        <v>38.630000000000003</v>
      </c>
      <c r="E76">
        <v>0.71</v>
      </c>
      <c r="F76">
        <v>38.630000000000003</v>
      </c>
      <c r="G76">
        <v>38.64</v>
      </c>
      <c r="H76">
        <v>116851</v>
      </c>
      <c r="I76">
        <v>669</v>
      </c>
      <c r="J76">
        <v>0.03</v>
      </c>
      <c r="K76">
        <v>2.2400000000000002</v>
      </c>
      <c r="L76">
        <v>37.99</v>
      </c>
      <c r="M76">
        <v>39.69</v>
      </c>
      <c r="N76">
        <v>37.51</v>
      </c>
      <c r="O76">
        <v>37.92</v>
      </c>
      <c r="P76">
        <v>21.67</v>
      </c>
      <c r="Q76">
        <v>45377.78</v>
      </c>
      <c r="R76">
        <v>1.83</v>
      </c>
      <c r="S76" t="s">
        <v>30</v>
      </c>
      <c r="T76" t="s">
        <v>31</v>
      </c>
      <c r="U76">
        <v>5.75</v>
      </c>
    </row>
    <row r="77" spans="1:21" x14ac:dyDescent="0.2">
      <c r="A77" t="str">
        <f>"002916"</f>
        <v>002916</v>
      </c>
      <c r="B77" t="s">
        <v>155</v>
      </c>
      <c r="C77">
        <v>-2.0499999999999998</v>
      </c>
      <c r="D77">
        <v>112.95</v>
      </c>
      <c r="E77">
        <v>-2.36</v>
      </c>
      <c r="F77">
        <v>112.94</v>
      </c>
      <c r="G77">
        <v>112.95</v>
      </c>
      <c r="H77">
        <v>100132</v>
      </c>
      <c r="I77">
        <v>563</v>
      </c>
      <c r="J77">
        <v>0.2</v>
      </c>
      <c r="K77">
        <v>1.96</v>
      </c>
      <c r="L77">
        <v>114.2</v>
      </c>
      <c r="M77">
        <v>115.21</v>
      </c>
      <c r="N77">
        <v>111.79</v>
      </c>
      <c r="O77">
        <v>115.31</v>
      </c>
      <c r="P77">
        <v>29.2</v>
      </c>
      <c r="Q77">
        <v>113327.81</v>
      </c>
      <c r="R77">
        <v>0.83</v>
      </c>
      <c r="S77" t="s">
        <v>30</v>
      </c>
      <c r="T77" t="s">
        <v>23</v>
      </c>
      <c r="U77">
        <v>2.97</v>
      </c>
    </row>
    <row r="78" spans="1:21" x14ac:dyDescent="0.2">
      <c r="A78" t="str">
        <f>"002920"</f>
        <v>002920</v>
      </c>
      <c r="B78" t="s">
        <v>156</v>
      </c>
      <c r="C78">
        <v>-2.67</v>
      </c>
      <c r="D78">
        <v>136.44999999999999</v>
      </c>
      <c r="E78">
        <v>-3.74</v>
      </c>
      <c r="F78">
        <v>136.44999999999999</v>
      </c>
      <c r="G78">
        <v>136.46</v>
      </c>
      <c r="H78">
        <v>59620</v>
      </c>
      <c r="I78">
        <v>385</v>
      </c>
      <c r="J78">
        <v>0</v>
      </c>
      <c r="K78">
        <v>1.08</v>
      </c>
      <c r="L78">
        <v>140.72</v>
      </c>
      <c r="M78">
        <v>144.5</v>
      </c>
      <c r="N78">
        <v>135.33000000000001</v>
      </c>
      <c r="O78">
        <v>140.19</v>
      </c>
      <c r="P78">
        <v>40.369999999999997</v>
      </c>
      <c r="Q78">
        <v>82488.41</v>
      </c>
      <c r="R78">
        <v>0.87</v>
      </c>
      <c r="S78" t="s">
        <v>44</v>
      </c>
      <c r="T78" t="s">
        <v>31</v>
      </c>
      <c r="U78">
        <v>6.54</v>
      </c>
    </row>
    <row r="79" spans="1:21" x14ac:dyDescent="0.2">
      <c r="A79" t="str">
        <f>"002938"</f>
        <v>002938</v>
      </c>
      <c r="B79" t="s">
        <v>157</v>
      </c>
      <c r="C79">
        <v>-1.34</v>
      </c>
      <c r="D79">
        <v>34.54</v>
      </c>
      <c r="E79">
        <v>-0.47</v>
      </c>
      <c r="F79">
        <v>34.53</v>
      </c>
      <c r="G79">
        <v>34.54</v>
      </c>
      <c r="H79">
        <v>350432</v>
      </c>
      <c r="I79">
        <v>3070</v>
      </c>
      <c r="J79">
        <v>0.09</v>
      </c>
      <c r="K79">
        <v>1.52</v>
      </c>
      <c r="L79">
        <v>34.97</v>
      </c>
      <c r="M79">
        <v>35.450000000000003</v>
      </c>
      <c r="N79">
        <v>34.270000000000003</v>
      </c>
      <c r="O79">
        <v>35.01</v>
      </c>
      <c r="P79">
        <v>30.42</v>
      </c>
      <c r="Q79">
        <v>121583.82</v>
      </c>
      <c r="R79">
        <v>1.06</v>
      </c>
      <c r="S79" t="s">
        <v>30</v>
      </c>
      <c r="T79" t="s">
        <v>23</v>
      </c>
      <c r="U79">
        <v>3.37</v>
      </c>
    </row>
    <row r="80" spans="1:21" x14ac:dyDescent="0.2">
      <c r="A80" t="str">
        <f>"003816"</f>
        <v>003816</v>
      </c>
      <c r="B80" t="s">
        <v>158</v>
      </c>
      <c r="C80">
        <v>-1.47</v>
      </c>
      <c r="D80">
        <v>4.0199999999999996</v>
      </c>
      <c r="E80">
        <v>-0.06</v>
      </c>
      <c r="F80">
        <v>4.0199999999999996</v>
      </c>
      <c r="G80">
        <v>4.03</v>
      </c>
      <c r="H80">
        <v>1800586</v>
      </c>
      <c r="I80">
        <v>24155</v>
      </c>
      <c r="J80">
        <v>0</v>
      </c>
      <c r="K80">
        <v>0.46</v>
      </c>
      <c r="L80">
        <v>4.0599999999999996</v>
      </c>
      <c r="M80">
        <v>4.08</v>
      </c>
      <c r="N80">
        <v>4.01</v>
      </c>
      <c r="O80">
        <v>4.08</v>
      </c>
      <c r="P80">
        <v>15.25</v>
      </c>
      <c r="Q80">
        <v>72754.97</v>
      </c>
      <c r="R80">
        <v>1.06</v>
      </c>
      <c r="S80" t="s">
        <v>101</v>
      </c>
      <c r="T80" t="s">
        <v>23</v>
      </c>
      <c r="U80">
        <v>1.72</v>
      </c>
    </row>
    <row r="81" spans="1:21" x14ac:dyDescent="0.2">
      <c r="A81" t="str">
        <f>"300014"</f>
        <v>300014</v>
      </c>
      <c r="B81" t="s">
        <v>159</v>
      </c>
      <c r="C81">
        <v>-2.2599999999999998</v>
      </c>
      <c r="D81">
        <v>53.7</v>
      </c>
      <c r="E81">
        <v>-1.24</v>
      </c>
      <c r="F81">
        <v>53.7</v>
      </c>
      <c r="G81">
        <v>53.71</v>
      </c>
      <c r="H81">
        <v>844799</v>
      </c>
      <c r="I81">
        <v>3593</v>
      </c>
      <c r="J81">
        <v>-0.16</v>
      </c>
      <c r="K81">
        <v>4.54</v>
      </c>
      <c r="L81">
        <v>55.65</v>
      </c>
      <c r="M81">
        <v>57.5</v>
      </c>
      <c r="N81">
        <v>53.19</v>
      </c>
      <c r="O81">
        <v>54.94</v>
      </c>
      <c r="P81">
        <v>25.84</v>
      </c>
      <c r="Q81">
        <v>469500.61</v>
      </c>
      <c r="R81">
        <v>1.25</v>
      </c>
      <c r="S81" t="s">
        <v>115</v>
      </c>
      <c r="T81" t="s">
        <v>31</v>
      </c>
      <c r="U81">
        <v>7.84</v>
      </c>
    </row>
    <row r="82" spans="1:21" x14ac:dyDescent="0.2">
      <c r="A82" t="str">
        <f>"300015"</f>
        <v>300015</v>
      </c>
      <c r="B82" t="s">
        <v>160</v>
      </c>
      <c r="C82">
        <v>3.26</v>
      </c>
      <c r="D82">
        <v>16.79</v>
      </c>
      <c r="E82">
        <v>0.53</v>
      </c>
      <c r="F82">
        <v>16.79</v>
      </c>
      <c r="G82">
        <v>16.8</v>
      </c>
      <c r="H82">
        <v>3413329</v>
      </c>
      <c r="I82">
        <v>22383</v>
      </c>
      <c r="J82">
        <v>-0.11</v>
      </c>
      <c r="K82">
        <v>4.3099999999999996</v>
      </c>
      <c r="L82">
        <v>16.260000000000002</v>
      </c>
      <c r="M82">
        <v>17.36</v>
      </c>
      <c r="N82">
        <v>16.260000000000002</v>
      </c>
      <c r="O82">
        <v>16.260000000000002</v>
      </c>
      <c r="P82">
        <v>34.03</v>
      </c>
      <c r="Q82">
        <v>578151.1</v>
      </c>
      <c r="R82">
        <v>1.36</v>
      </c>
      <c r="S82" t="s">
        <v>161</v>
      </c>
      <c r="T82" t="s">
        <v>34</v>
      </c>
      <c r="U82">
        <v>6.77</v>
      </c>
    </row>
    <row r="83" spans="1:21" x14ac:dyDescent="0.2">
      <c r="A83" t="str">
        <f>"300033"</f>
        <v>300033</v>
      </c>
      <c r="B83" t="s">
        <v>162</v>
      </c>
      <c r="C83">
        <v>5.63</v>
      </c>
      <c r="D83">
        <v>318.77999999999997</v>
      </c>
      <c r="E83">
        <v>16.98</v>
      </c>
      <c r="F83">
        <v>318.77999999999997</v>
      </c>
      <c r="G83">
        <v>318.79000000000002</v>
      </c>
      <c r="H83">
        <v>306909</v>
      </c>
      <c r="I83">
        <v>5448</v>
      </c>
      <c r="J83">
        <v>0.05</v>
      </c>
      <c r="K83">
        <v>11.22</v>
      </c>
      <c r="L83">
        <v>300</v>
      </c>
      <c r="M83">
        <v>322</v>
      </c>
      <c r="N83">
        <v>298</v>
      </c>
      <c r="O83">
        <v>301.8</v>
      </c>
      <c r="P83">
        <v>197.45</v>
      </c>
      <c r="Q83">
        <v>958353.28</v>
      </c>
      <c r="R83">
        <v>0.76</v>
      </c>
      <c r="S83" t="s">
        <v>121</v>
      </c>
      <c r="T83" t="s">
        <v>94</v>
      </c>
      <c r="U83">
        <v>7.95</v>
      </c>
    </row>
    <row r="84" spans="1:21" x14ac:dyDescent="0.2">
      <c r="A84" t="str">
        <f>"300059"</f>
        <v>300059</v>
      </c>
      <c r="B84" t="s">
        <v>163</v>
      </c>
      <c r="C84">
        <v>-1.22</v>
      </c>
      <c r="D84">
        <v>28.35</v>
      </c>
      <c r="E84">
        <v>-0.35</v>
      </c>
      <c r="F84">
        <v>28.35</v>
      </c>
      <c r="G84">
        <v>28.36</v>
      </c>
      <c r="H84">
        <v>11009865</v>
      </c>
      <c r="I84">
        <v>141061</v>
      </c>
      <c r="J84">
        <v>-0.17</v>
      </c>
      <c r="K84">
        <v>8.24</v>
      </c>
      <c r="L84">
        <v>28.71</v>
      </c>
      <c r="M84">
        <v>29.12</v>
      </c>
      <c r="N84">
        <v>27.6</v>
      </c>
      <c r="O84">
        <v>28.7</v>
      </c>
      <c r="P84">
        <v>55.55</v>
      </c>
      <c r="Q84">
        <v>3125186.89</v>
      </c>
      <c r="R84">
        <v>0.6</v>
      </c>
      <c r="S84" t="s">
        <v>36</v>
      </c>
      <c r="T84" t="s">
        <v>125</v>
      </c>
      <c r="U84">
        <v>5.3</v>
      </c>
    </row>
    <row r="85" spans="1:21" x14ac:dyDescent="0.2">
      <c r="A85" t="str">
        <f>"300122"</f>
        <v>300122</v>
      </c>
      <c r="B85" t="s">
        <v>164</v>
      </c>
      <c r="C85">
        <v>4.68</v>
      </c>
      <c r="D85">
        <v>32.89</v>
      </c>
      <c r="E85">
        <v>1.47</v>
      </c>
      <c r="F85">
        <v>32.880000000000003</v>
      </c>
      <c r="G85">
        <v>32.89</v>
      </c>
      <c r="H85">
        <v>1052937</v>
      </c>
      <c r="I85">
        <v>8053</v>
      </c>
      <c r="J85">
        <v>-0.02</v>
      </c>
      <c r="K85">
        <v>7.44</v>
      </c>
      <c r="L85">
        <v>31.56</v>
      </c>
      <c r="M85">
        <v>34.28</v>
      </c>
      <c r="N85">
        <v>31.4</v>
      </c>
      <c r="O85">
        <v>31.42</v>
      </c>
      <c r="P85">
        <v>27.46</v>
      </c>
      <c r="Q85">
        <v>347490.47</v>
      </c>
      <c r="R85">
        <v>1.79</v>
      </c>
      <c r="S85" t="s">
        <v>65</v>
      </c>
      <c r="T85" t="s">
        <v>62</v>
      </c>
      <c r="U85">
        <v>9.17</v>
      </c>
    </row>
    <row r="86" spans="1:21" x14ac:dyDescent="0.2">
      <c r="A86" t="str">
        <f>"300124"</f>
        <v>300124</v>
      </c>
      <c r="B86" t="s">
        <v>165</v>
      </c>
      <c r="C86">
        <v>-3.74</v>
      </c>
      <c r="D86">
        <v>62</v>
      </c>
      <c r="E86">
        <v>-2.41</v>
      </c>
      <c r="F86">
        <v>62</v>
      </c>
      <c r="G86">
        <v>62.02</v>
      </c>
      <c r="H86">
        <v>446340</v>
      </c>
      <c r="I86">
        <v>4690</v>
      </c>
      <c r="J86">
        <v>-0.25</v>
      </c>
      <c r="K86">
        <v>1.96</v>
      </c>
      <c r="L86">
        <v>64.84</v>
      </c>
      <c r="M86">
        <v>64.98</v>
      </c>
      <c r="N86">
        <v>61.49</v>
      </c>
      <c r="O86">
        <v>64.41</v>
      </c>
      <c r="P86">
        <v>37.299999999999997</v>
      </c>
      <c r="Q86">
        <v>280876.59000000003</v>
      </c>
      <c r="R86">
        <v>1</v>
      </c>
      <c r="S86" t="s">
        <v>166</v>
      </c>
      <c r="T86" t="s">
        <v>23</v>
      </c>
      <c r="U86">
        <v>5.42</v>
      </c>
    </row>
    <row r="87" spans="1:21" x14ac:dyDescent="0.2">
      <c r="A87" t="str">
        <f>"300142"</f>
        <v>300142</v>
      </c>
      <c r="B87" t="s">
        <v>167</v>
      </c>
      <c r="C87">
        <v>1.78</v>
      </c>
      <c r="D87">
        <v>16.59</v>
      </c>
      <c r="E87">
        <v>0.28999999999999998</v>
      </c>
      <c r="F87">
        <v>16.579999999999998</v>
      </c>
      <c r="G87">
        <v>16.59</v>
      </c>
      <c r="H87">
        <v>799495</v>
      </c>
      <c r="I87">
        <v>4728</v>
      </c>
      <c r="J87">
        <v>-0.05</v>
      </c>
      <c r="K87">
        <v>5.13</v>
      </c>
      <c r="L87">
        <v>16.399999999999999</v>
      </c>
      <c r="M87">
        <v>17.239999999999998</v>
      </c>
      <c r="N87">
        <v>16.329999999999998</v>
      </c>
      <c r="O87">
        <v>16.3</v>
      </c>
      <c r="P87">
        <v>77.63</v>
      </c>
      <c r="Q87">
        <v>134364.14000000001</v>
      </c>
      <c r="R87">
        <v>1.75</v>
      </c>
      <c r="S87" t="s">
        <v>65</v>
      </c>
      <c r="T87" t="s">
        <v>52</v>
      </c>
      <c r="U87">
        <v>5.58</v>
      </c>
    </row>
    <row r="88" spans="1:21" x14ac:dyDescent="0.2">
      <c r="A88" t="str">
        <f>"300223"</f>
        <v>300223</v>
      </c>
      <c r="B88" t="s">
        <v>168</v>
      </c>
      <c r="C88">
        <v>4.21</v>
      </c>
      <c r="D88">
        <v>79.989999999999995</v>
      </c>
      <c r="E88">
        <v>3.23</v>
      </c>
      <c r="F88">
        <v>79.98</v>
      </c>
      <c r="G88">
        <v>79.989999999999995</v>
      </c>
      <c r="H88">
        <v>382142</v>
      </c>
      <c r="I88">
        <v>6943</v>
      </c>
      <c r="J88">
        <v>0.62</v>
      </c>
      <c r="K88">
        <v>9.11</v>
      </c>
      <c r="L88">
        <v>77.17</v>
      </c>
      <c r="M88">
        <v>81.8</v>
      </c>
      <c r="N88">
        <v>74.790000000000006</v>
      </c>
      <c r="O88">
        <v>76.760000000000005</v>
      </c>
      <c r="P88">
        <v>94.9</v>
      </c>
      <c r="Q88">
        <v>298167.03000000003</v>
      </c>
      <c r="R88">
        <v>1.73</v>
      </c>
      <c r="S88" t="s">
        <v>111</v>
      </c>
      <c r="T88" t="s">
        <v>71</v>
      </c>
      <c r="U88">
        <v>9.1300000000000008</v>
      </c>
    </row>
    <row r="89" spans="1:21" x14ac:dyDescent="0.2">
      <c r="A89" t="str">
        <f>"300274"</f>
        <v>300274</v>
      </c>
      <c r="B89" t="s">
        <v>169</v>
      </c>
      <c r="C89">
        <v>-1.05</v>
      </c>
      <c r="D89">
        <v>87.64</v>
      </c>
      <c r="E89">
        <v>-0.93</v>
      </c>
      <c r="F89">
        <v>87.64</v>
      </c>
      <c r="G89">
        <v>87.65</v>
      </c>
      <c r="H89">
        <v>464532</v>
      </c>
      <c r="I89">
        <v>4507</v>
      </c>
      <c r="J89">
        <v>0.11</v>
      </c>
      <c r="K89">
        <v>2.92</v>
      </c>
      <c r="L89">
        <v>88.66</v>
      </c>
      <c r="M89">
        <v>90.77</v>
      </c>
      <c r="N89">
        <v>86.8</v>
      </c>
      <c r="O89">
        <v>88.57</v>
      </c>
      <c r="P89">
        <v>17.93</v>
      </c>
      <c r="Q89">
        <v>412169.69</v>
      </c>
      <c r="R89">
        <v>0.77</v>
      </c>
      <c r="S89" t="s">
        <v>115</v>
      </c>
      <c r="T89" t="s">
        <v>57</v>
      </c>
      <c r="U89">
        <v>4.4800000000000004</v>
      </c>
    </row>
    <row r="90" spans="1:21" x14ac:dyDescent="0.2">
      <c r="A90" t="str">
        <f>"300308"</f>
        <v>300308</v>
      </c>
      <c r="B90" t="s">
        <v>170</v>
      </c>
      <c r="C90">
        <v>1.79</v>
      </c>
      <c r="D90">
        <v>147.5</v>
      </c>
      <c r="E90">
        <v>2.6</v>
      </c>
      <c r="F90">
        <v>147.49</v>
      </c>
      <c r="G90">
        <v>147.5</v>
      </c>
      <c r="H90">
        <v>545816</v>
      </c>
      <c r="I90">
        <v>6720</v>
      </c>
      <c r="J90">
        <v>0.27</v>
      </c>
      <c r="K90">
        <v>4.8899999999999997</v>
      </c>
      <c r="L90">
        <v>145.01</v>
      </c>
      <c r="M90">
        <v>150.77000000000001</v>
      </c>
      <c r="N90">
        <v>142.51</v>
      </c>
      <c r="O90">
        <v>144.9</v>
      </c>
      <c r="P90">
        <v>33.049999999999997</v>
      </c>
      <c r="Q90">
        <v>803983.39</v>
      </c>
      <c r="R90">
        <v>1.23</v>
      </c>
      <c r="S90" t="s">
        <v>28</v>
      </c>
      <c r="T90" t="s">
        <v>45</v>
      </c>
      <c r="U90">
        <v>5.7</v>
      </c>
    </row>
    <row r="91" spans="1:21" x14ac:dyDescent="0.2">
      <c r="A91" t="str">
        <f>"300316"</f>
        <v>300316</v>
      </c>
      <c r="B91" t="s">
        <v>171</v>
      </c>
      <c r="C91">
        <v>-4.2300000000000004</v>
      </c>
      <c r="D91">
        <v>38.299999999999997</v>
      </c>
      <c r="E91">
        <v>-1.69</v>
      </c>
      <c r="F91">
        <v>38.29</v>
      </c>
      <c r="G91">
        <v>38.299999999999997</v>
      </c>
      <c r="H91">
        <v>454402</v>
      </c>
      <c r="I91">
        <v>4516</v>
      </c>
      <c r="J91">
        <v>-0.09</v>
      </c>
      <c r="K91">
        <v>3.69</v>
      </c>
      <c r="L91">
        <v>40.58</v>
      </c>
      <c r="M91">
        <v>40.58</v>
      </c>
      <c r="N91">
        <v>37.799999999999997</v>
      </c>
      <c r="O91">
        <v>39.99</v>
      </c>
      <c r="P91">
        <v>12.71</v>
      </c>
      <c r="Q91">
        <v>176875.13</v>
      </c>
      <c r="R91">
        <v>1.2</v>
      </c>
      <c r="S91" t="s">
        <v>172</v>
      </c>
      <c r="T91" t="s">
        <v>94</v>
      </c>
      <c r="U91">
        <v>6.95</v>
      </c>
    </row>
    <row r="92" spans="1:21" x14ac:dyDescent="0.2">
      <c r="A92" t="str">
        <f>"300347"</f>
        <v>300347</v>
      </c>
      <c r="B92" t="s">
        <v>173</v>
      </c>
      <c r="C92">
        <v>-0.83</v>
      </c>
      <c r="D92">
        <v>67.94</v>
      </c>
      <c r="E92">
        <v>-0.56999999999999995</v>
      </c>
      <c r="F92">
        <v>67.94</v>
      </c>
      <c r="G92">
        <v>67.97</v>
      </c>
      <c r="H92">
        <v>214874</v>
      </c>
      <c r="I92">
        <v>1250</v>
      </c>
      <c r="J92">
        <v>-0.12</v>
      </c>
      <c r="K92">
        <v>3.79</v>
      </c>
      <c r="L92">
        <v>68.58</v>
      </c>
      <c r="M92">
        <v>70.930000000000007</v>
      </c>
      <c r="N92">
        <v>67.33</v>
      </c>
      <c r="O92">
        <v>68.510000000000005</v>
      </c>
      <c r="P92">
        <v>54.18</v>
      </c>
      <c r="Q92">
        <v>148730.98000000001</v>
      </c>
      <c r="R92">
        <v>1.35</v>
      </c>
      <c r="S92" t="s">
        <v>161</v>
      </c>
      <c r="T92" t="s">
        <v>94</v>
      </c>
      <c r="U92">
        <v>5.25</v>
      </c>
    </row>
    <row r="93" spans="1:21" x14ac:dyDescent="0.2">
      <c r="A93" t="str">
        <f>"300408"</f>
        <v>300408</v>
      </c>
      <c r="B93" t="s">
        <v>174</v>
      </c>
      <c r="C93">
        <v>-1.7</v>
      </c>
      <c r="D93">
        <v>37.64</v>
      </c>
      <c r="E93">
        <v>-0.65</v>
      </c>
      <c r="F93">
        <v>37.630000000000003</v>
      </c>
      <c r="G93">
        <v>37.64</v>
      </c>
      <c r="H93">
        <v>270583</v>
      </c>
      <c r="I93">
        <v>2156</v>
      </c>
      <c r="J93">
        <v>-7.0000000000000007E-2</v>
      </c>
      <c r="K93">
        <v>1.45</v>
      </c>
      <c r="L93">
        <v>38.65</v>
      </c>
      <c r="M93">
        <v>38.74</v>
      </c>
      <c r="N93">
        <v>37.299999999999997</v>
      </c>
      <c r="O93">
        <v>38.29</v>
      </c>
      <c r="P93">
        <v>33.74</v>
      </c>
      <c r="Q93">
        <v>102571.78</v>
      </c>
      <c r="R93">
        <v>1.19</v>
      </c>
      <c r="S93" t="s">
        <v>30</v>
      </c>
      <c r="T93" t="s">
        <v>31</v>
      </c>
      <c r="U93">
        <v>3.76</v>
      </c>
    </row>
    <row r="94" spans="1:21" x14ac:dyDescent="0.2">
      <c r="A94" t="str">
        <f>"300413"</f>
        <v>300413</v>
      </c>
      <c r="B94" t="s">
        <v>175</v>
      </c>
      <c r="C94">
        <v>-3.1</v>
      </c>
      <c r="D94">
        <v>28.1</v>
      </c>
      <c r="E94">
        <v>-0.9</v>
      </c>
      <c r="F94">
        <v>28.08</v>
      </c>
      <c r="G94">
        <v>28.1</v>
      </c>
      <c r="H94">
        <v>228677</v>
      </c>
      <c r="I94">
        <v>3490</v>
      </c>
      <c r="J94">
        <v>0.04</v>
      </c>
      <c r="K94">
        <v>2.2400000000000002</v>
      </c>
      <c r="L94">
        <v>29</v>
      </c>
      <c r="M94">
        <v>29.16</v>
      </c>
      <c r="N94">
        <v>27.83</v>
      </c>
      <c r="O94">
        <v>29</v>
      </c>
      <c r="P94">
        <v>27.3</v>
      </c>
      <c r="Q94">
        <v>65404.08</v>
      </c>
      <c r="R94">
        <v>0.75</v>
      </c>
      <c r="S94" t="s">
        <v>176</v>
      </c>
      <c r="T94" t="s">
        <v>34</v>
      </c>
      <c r="U94">
        <v>4.59</v>
      </c>
    </row>
    <row r="95" spans="1:21" x14ac:dyDescent="0.2">
      <c r="A95" t="str">
        <f>"300418"</f>
        <v>300418</v>
      </c>
      <c r="B95" t="s">
        <v>177</v>
      </c>
      <c r="C95">
        <v>-3.54</v>
      </c>
      <c r="D95">
        <v>46.66</v>
      </c>
      <c r="E95">
        <v>-1.71</v>
      </c>
      <c r="F95">
        <v>46.66</v>
      </c>
      <c r="G95">
        <v>46.67</v>
      </c>
      <c r="H95">
        <v>1085420</v>
      </c>
      <c r="I95">
        <v>14289</v>
      </c>
      <c r="J95">
        <v>0.09</v>
      </c>
      <c r="K95">
        <v>8.81</v>
      </c>
      <c r="L95">
        <v>48.2</v>
      </c>
      <c r="M95">
        <v>48.87</v>
      </c>
      <c r="N95">
        <v>45.87</v>
      </c>
      <c r="O95">
        <v>48.37</v>
      </c>
      <c r="P95" t="s">
        <v>25</v>
      </c>
      <c r="Q95">
        <v>515528.54</v>
      </c>
      <c r="R95">
        <v>1.05</v>
      </c>
      <c r="S95" t="s">
        <v>142</v>
      </c>
      <c r="T95" t="s">
        <v>71</v>
      </c>
      <c r="U95">
        <v>6.2</v>
      </c>
    </row>
    <row r="96" spans="1:21" x14ac:dyDescent="0.2">
      <c r="A96" t="str">
        <f>"300433"</f>
        <v>300433</v>
      </c>
      <c r="B96" t="s">
        <v>178</v>
      </c>
      <c r="C96">
        <v>3.81</v>
      </c>
      <c r="D96">
        <v>23.7</v>
      </c>
      <c r="E96">
        <v>0.87</v>
      </c>
      <c r="F96">
        <v>23.69</v>
      </c>
      <c r="G96">
        <v>23.7</v>
      </c>
      <c r="H96">
        <v>1186303</v>
      </c>
      <c r="I96">
        <v>13138</v>
      </c>
      <c r="J96">
        <v>0.04</v>
      </c>
      <c r="K96">
        <v>2.39</v>
      </c>
      <c r="L96">
        <v>22.96</v>
      </c>
      <c r="M96">
        <v>24.81</v>
      </c>
      <c r="N96">
        <v>22.55</v>
      </c>
      <c r="O96">
        <v>22.83</v>
      </c>
      <c r="P96">
        <v>37.36</v>
      </c>
      <c r="Q96">
        <v>280377.34000000003</v>
      </c>
      <c r="R96">
        <v>2.0299999999999998</v>
      </c>
      <c r="S96" t="s">
        <v>30</v>
      </c>
      <c r="T96" t="s">
        <v>34</v>
      </c>
      <c r="U96">
        <v>9.9</v>
      </c>
    </row>
    <row r="97" spans="1:21" x14ac:dyDescent="0.2">
      <c r="A97" t="str">
        <f>"300442"</f>
        <v>300442</v>
      </c>
      <c r="B97" t="s">
        <v>179</v>
      </c>
      <c r="C97">
        <v>-0.6</v>
      </c>
      <c r="D97">
        <v>34.58</v>
      </c>
      <c r="E97">
        <v>-0.21</v>
      </c>
      <c r="F97">
        <v>34.58</v>
      </c>
      <c r="G97">
        <v>34.590000000000003</v>
      </c>
      <c r="H97">
        <v>307783</v>
      </c>
      <c r="I97">
        <v>2470</v>
      </c>
      <c r="J97">
        <v>0.14000000000000001</v>
      </c>
      <c r="K97">
        <v>5.55</v>
      </c>
      <c r="L97">
        <v>35</v>
      </c>
      <c r="M97">
        <v>35.880000000000003</v>
      </c>
      <c r="N97">
        <v>34.270000000000003</v>
      </c>
      <c r="O97">
        <v>34.79</v>
      </c>
      <c r="P97">
        <v>29.48</v>
      </c>
      <c r="Q97">
        <v>107464.64</v>
      </c>
      <c r="R97">
        <v>1.1599999999999999</v>
      </c>
      <c r="S97" t="s">
        <v>121</v>
      </c>
      <c r="T97" t="s">
        <v>112</v>
      </c>
      <c r="U97">
        <v>4.63</v>
      </c>
    </row>
    <row r="98" spans="1:21" x14ac:dyDescent="0.2">
      <c r="A98" t="str">
        <f>"300450"</f>
        <v>300450</v>
      </c>
      <c r="B98" t="s">
        <v>180</v>
      </c>
      <c r="C98">
        <v>6.3</v>
      </c>
      <c r="D98">
        <v>25.97</v>
      </c>
      <c r="E98">
        <v>1.54</v>
      </c>
      <c r="F98">
        <v>25.96</v>
      </c>
      <c r="G98">
        <v>25.97</v>
      </c>
      <c r="H98">
        <v>2216844</v>
      </c>
      <c r="I98">
        <v>12442</v>
      </c>
      <c r="J98">
        <v>-0.11</v>
      </c>
      <c r="K98">
        <v>14.22</v>
      </c>
      <c r="L98">
        <v>25.2</v>
      </c>
      <c r="M98">
        <v>27.09</v>
      </c>
      <c r="N98">
        <v>25.19</v>
      </c>
      <c r="O98">
        <v>24.43</v>
      </c>
      <c r="P98">
        <v>50.13</v>
      </c>
      <c r="Q98">
        <v>579328.04</v>
      </c>
      <c r="R98">
        <v>2.66</v>
      </c>
      <c r="S98" t="s">
        <v>172</v>
      </c>
      <c r="T98" t="s">
        <v>40</v>
      </c>
      <c r="U98">
        <v>7.78</v>
      </c>
    </row>
    <row r="99" spans="1:21" x14ac:dyDescent="0.2">
      <c r="A99" t="str">
        <f>"300454"</f>
        <v>300454</v>
      </c>
      <c r="B99" t="s">
        <v>181</v>
      </c>
      <c r="C99">
        <v>-3.1</v>
      </c>
      <c r="D99">
        <v>71.260000000000005</v>
      </c>
      <c r="E99">
        <v>-2.2799999999999998</v>
      </c>
      <c r="F99">
        <v>71.25</v>
      </c>
      <c r="G99">
        <v>71.260000000000005</v>
      </c>
      <c r="H99">
        <v>111894</v>
      </c>
      <c r="I99">
        <v>817</v>
      </c>
      <c r="J99">
        <v>0</v>
      </c>
      <c r="K99">
        <v>4.05</v>
      </c>
      <c r="L99">
        <v>74.36</v>
      </c>
      <c r="M99">
        <v>74.78</v>
      </c>
      <c r="N99">
        <v>70.36</v>
      </c>
      <c r="O99">
        <v>73.540000000000006</v>
      </c>
      <c r="P99" t="s">
        <v>25</v>
      </c>
      <c r="Q99">
        <v>81352.78</v>
      </c>
      <c r="R99">
        <v>1.06</v>
      </c>
      <c r="S99" t="s">
        <v>121</v>
      </c>
      <c r="T99" t="s">
        <v>23</v>
      </c>
      <c r="U99">
        <v>6.01</v>
      </c>
    </row>
    <row r="100" spans="1:21" x14ac:dyDescent="0.2">
      <c r="A100" t="str">
        <f>"300496"</f>
        <v>300496</v>
      </c>
      <c r="B100" t="s">
        <v>182</v>
      </c>
      <c r="C100">
        <v>-3.7</v>
      </c>
      <c r="D100">
        <v>61.2</v>
      </c>
      <c r="E100">
        <v>-2.35</v>
      </c>
      <c r="F100">
        <v>61.2</v>
      </c>
      <c r="G100">
        <v>61.21</v>
      </c>
      <c r="H100">
        <v>308842</v>
      </c>
      <c r="I100">
        <v>1528</v>
      </c>
      <c r="J100">
        <v>0.05</v>
      </c>
      <c r="K100">
        <v>8.41</v>
      </c>
      <c r="L100">
        <v>64.349999999999994</v>
      </c>
      <c r="M100">
        <v>64.47</v>
      </c>
      <c r="N100">
        <v>60.17</v>
      </c>
      <c r="O100">
        <v>63.55</v>
      </c>
      <c r="P100">
        <v>138.94</v>
      </c>
      <c r="Q100">
        <v>191768.65</v>
      </c>
      <c r="R100">
        <v>0.97</v>
      </c>
      <c r="S100" t="s">
        <v>121</v>
      </c>
      <c r="T100" t="s">
        <v>71</v>
      </c>
      <c r="U100">
        <v>6.77</v>
      </c>
    </row>
    <row r="101" spans="1:21" x14ac:dyDescent="0.2">
      <c r="A101" t="str">
        <f>"300498"</f>
        <v>300498</v>
      </c>
      <c r="B101" t="s">
        <v>183</v>
      </c>
      <c r="C101">
        <v>-0.63</v>
      </c>
      <c r="D101">
        <v>18.96</v>
      </c>
      <c r="E101">
        <v>-0.12</v>
      </c>
      <c r="F101">
        <v>18.96</v>
      </c>
      <c r="G101">
        <v>18.97</v>
      </c>
      <c r="H101">
        <v>798114</v>
      </c>
      <c r="I101">
        <v>7693</v>
      </c>
      <c r="J101">
        <v>0</v>
      </c>
      <c r="K101">
        <v>1.47</v>
      </c>
      <c r="L101">
        <v>19.010000000000002</v>
      </c>
      <c r="M101">
        <v>19.440000000000001</v>
      </c>
      <c r="N101">
        <v>18.86</v>
      </c>
      <c r="O101">
        <v>19.079999999999998</v>
      </c>
      <c r="P101">
        <v>14.76</v>
      </c>
      <c r="Q101">
        <v>152652.37</v>
      </c>
      <c r="R101">
        <v>1.01</v>
      </c>
      <c r="S101" t="s">
        <v>150</v>
      </c>
      <c r="T101" t="s">
        <v>31</v>
      </c>
      <c r="U101">
        <v>3.04</v>
      </c>
    </row>
    <row r="102" spans="1:21" x14ac:dyDescent="0.2">
      <c r="A102" t="str">
        <f>"300628"</f>
        <v>300628</v>
      </c>
      <c r="B102" t="s">
        <v>184</v>
      </c>
      <c r="C102">
        <v>-3.33</v>
      </c>
      <c r="D102">
        <v>41.26</v>
      </c>
      <c r="E102">
        <v>-1.42</v>
      </c>
      <c r="F102">
        <v>41.26</v>
      </c>
      <c r="G102">
        <v>41.27</v>
      </c>
      <c r="H102">
        <v>173316</v>
      </c>
      <c r="I102">
        <v>1137</v>
      </c>
      <c r="J102">
        <v>-0.11</v>
      </c>
      <c r="K102">
        <v>2.4</v>
      </c>
      <c r="L102">
        <v>42.68</v>
      </c>
      <c r="M102">
        <v>42.68</v>
      </c>
      <c r="N102">
        <v>41</v>
      </c>
      <c r="O102">
        <v>42.68</v>
      </c>
      <c r="P102">
        <v>18.940000000000001</v>
      </c>
      <c r="Q102">
        <v>72205.56</v>
      </c>
      <c r="R102">
        <v>1.01</v>
      </c>
      <c r="S102" t="s">
        <v>28</v>
      </c>
      <c r="T102" t="s">
        <v>185</v>
      </c>
      <c r="U102">
        <v>3.94</v>
      </c>
    </row>
    <row r="103" spans="1:21" x14ac:dyDescent="0.2">
      <c r="A103" t="str">
        <f>"300661"</f>
        <v>300661</v>
      </c>
      <c r="B103" t="s">
        <v>186</v>
      </c>
      <c r="C103">
        <v>-3.04</v>
      </c>
      <c r="D103">
        <v>95.35</v>
      </c>
      <c r="E103">
        <v>-2.99</v>
      </c>
      <c r="F103">
        <v>95.35</v>
      </c>
      <c r="G103">
        <v>95.39</v>
      </c>
      <c r="H103">
        <v>109111</v>
      </c>
      <c r="I103">
        <v>720</v>
      </c>
      <c r="J103">
        <v>-0.05</v>
      </c>
      <c r="K103">
        <v>2.41</v>
      </c>
      <c r="L103">
        <v>97.45</v>
      </c>
      <c r="M103">
        <v>98.8</v>
      </c>
      <c r="N103">
        <v>94.24</v>
      </c>
      <c r="O103">
        <v>98.34</v>
      </c>
      <c r="P103">
        <v>118.45</v>
      </c>
      <c r="Q103">
        <v>105320.55</v>
      </c>
      <c r="R103">
        <v>1.1599999999999999</v>
      </c>
      <c r="S103" t="s">
        <v>111</v>
      </c>
      <c r="T103" t="s">
        <v>71</v>
      </c>
      <c r="U103">
        <v>4.6399999999999997</v>
      </c>
    </row>
    <row r="104" spans="1:21" x14ac:dyDescent="0.2">
      <c r="A104" t="str">
        <f>"300750"</f>
        <v>300750</v>
      </c>
      <c r="B104" t="s">
        <v>187</v>
      </c>
      <c r="C104">
        <v>2.06</v>
      </c>
      <c r="D104">
        <v>273.02</v>
      </c>
      <c r="E104">
        <v>5.52</v>
      </c>
      <c r="F104">
        <v>273.02</v>
      </c>
      <c r="G104">
        <v>273.08</v>
      </c>
      <c r="H104">
        <v>744030</v>
      </c>
      <c r="I104">
        <v>5461</v>
      </c>
      <c r="J104">
        <v>-0.26</v>
      </c>
      <c r="K104">
        <v>1.91</v>
      </c>
      <c r="L104">
        <v>278.27999999999997</v>
      </c>
      <c r="M104">
        <v>285.2</v>
      </c>
      <c r="N104">
        <v>270.98</v>
      </c>
      <c r="O104">
        <v>267.5</v>
      </c>
      <c r="P104">
        <v>25.04</v>
      </c>
      <c r="Q104">
        <v>2076420.66</v>
      </c>
      <c r="R104">
        <v>1.72</v>
      </c>
      <c r="S104" t="s">
        <v>115</v>
      </c>
      <c r="T104" t="s">
        <v>185</v>
      </c>
      <c r="U104">
        <v>5.32</v>
      </c>
    </row>
    <row r="105" spans="1:21" x14ac:dyDescent="0.2">
      <c r="A105" t="str">
        <f>"300751"</f>
        <v>300751</v>
      </c>
      <c r="B105" t="s">
        <v>188</v>
      </c>
      <c r="C105">
        <v>-0.82</v>
      </c>
      <c r="D105">
        <v>132.68</v>
      </c>
      <c r="E105">
        <v>-1.1000000000000001</v>
      </c>
      <c r="F105">
        <v>132.68</v>
      </c>
      <c r="G105">
        <v>132.69999999999999</v>
      </c>
      <c r="H105">
        <v>53796</v>
      </c>
      <c r="I105">
        <v>345</v>
      </c>
      <c r="J105">
        <v>-7.0000000000000007E-2</v>
      </c>
      <c r="K105">
        <v>2.78</v>
      </c>
      <c r="L105">
        <v>135.35</v>
      </c>
      <c r="M105">
        <v>136.01</v>
      </c>
      <c r="N105">
        <v>131.01</v>
      </c>
      <c r="O105">
        <v>133.78</v>
      </c>
      <c r="P105">
        <v>36.659999999999997</v>
      </c>
      <c r="Q105">
        <v>71602.94</v>
      </c>
      <c r="R105">
        <v>0.8</v>
      </c>
      <c r="S105" t="s">
        <v>172</v>
      </c>
      <c r="T105" t="s">
        <v>40</v>
      </c>
      <c r="U105">
        <v>3.74</v>
      </c>
    </row>
    <row r="106" spans="1:21" x14ac:dyDescent="0.2">
      <c r="A106" t="str">
        <f>"300759"</f>
        <v>300759</v>
      </c>
      <c r="B106" t="s">
        <v>189</v>
      </c>
      <c r="C106">
        <v>-0.44</v>
      </c>
      <c r="D106">
        <v>31.41</v>
      </c>
      <c r="E106">
        <v>-0.14000000000000001</v>
      </c>
      <c r="F106">
        <v>31.41</v>
      </c>
      <c r="G106">
        <v>31.42</v>
      </c>
      <c r="H106">
        <v>697254</v>
      </c>
      <c r="I106">
        <v>7067</v>
      </c>
      <c r="J106">
        <v>0</v>
      </c>
      <c r="K106">
        <v>4.88</v>
      </c>
      <c r="L106">
        <v>31.4</v>
      </c>
      <c r="M106">
        <v>33.07</v>
      </c>
      <c r="N106">
        <v>31.07</v>
      </c>
      <c r="O106">
        <v>31.55</v>
      </c>
      <c r="P106">
        <v>29.61</v>
      </c>
      <c r="Q106">
        <v>223779.45</v>
      </c>
      <c r="R106">
        <v>1.26</v>
      </c>
      <c r="S106" t="s">
        <v>93</v>
      </c>
      <c r="T106" t="s">
        <v>71</v>
      </c>
      <c r="U106">
        <v>6.34</v>
      </c>
    </row>
    <row r="107" spans="1:21" x14ac:dyDescent="0.2">
      <c r="A107" t="str">
        <f>"300760"</f>
        <v>300760</v>
      </c>
      <c r="B107" t="s">
        <v>190</v>
      </c>
      <c r="C107">
        <v>1.64</v>
      </c>
      <c r="D107">
        <v>287.12</v>
      </c>
      <c r="E107">
        <v>4.63</v>
      </c>
      <c r="F107">
        <v>287.11</v>
      </c>
      <c r="G107">
        <v>287.12</v>
      </c>
      <c r="H107">
        <v>116872</v>
      </c>
      <c r="I107">
        <v>1787</v>
      </c>
      <c r="J107">
        <v>-0.19</v>
      </c>
      <c r="K107">
        <v>0.96</v>
      </c>
      <c r="L107">
        <v>281.22000000000003</v>
      </c>
      <c r="M107">
        <v>296</v>
      </c>
      <c r="N107">
        <v>279.7</v>
      </c>
      <c r="O107">
        <v>282.49</v>
      </c>
      <c r="P107">
        <v>24.55</v>
      </c>
      <c r="Q107">
        <v>339026.42</v>
      </c>
      <c r="R107">
        <v>1.34</v>
      </c>
      <c r="S107" t="s">
        <v>161</v>
      </c>
      <c r="T107" t="s">
        <v>23</v>
      </c>
      <c r="U107">
        <v>5.77</v>
      </c>
    </row>
    <row r="108" spans="1:21" x14ac:dyDescent="0.2">
      <c r="A108" t="str">
        <f>"300782"</f>
        <v>300782</v>
      </c>
      <c r="B108" t="s">
        <v>191</v>
      </c>
      <c r="C108">
        <v>-1.53</v>
      </c>
      <c r="D108">
        <v>104.47</v>
      </c>
      <c r="E108">
        <v>-1.62</v>
      </c>
      <c r="F108">
        <v>104.47</v>
      </c>
      <c r="G108">
        <v>104.48</v>
      </c>
      <c r="H108">
        <v>220203</v>
      </c>
      <c r="I108">
        <v>1821</v>
      </c>
      <c r="J108">
        <v>0.26</v>
      </c>
      <c r="K108">
        <v>4.92</v>
      </c>
      <c r="L108">
        <v>104.99</v>
      </c>
      <c r="M108">
        <v>108.47</v>
      </c>
      <c r="N108">
        <v>102.17</v>
      </c>
      <c r="O108">
        <v>106.09</v>
      </c>
      <c r="P108">
        <v>98.45</v>
      </c>
      <c r="Q108">
        <v>229495.96</v>
      </c>
      <c r="R108">
        <v>1.01</v>
      </c>
      <c r="S108" t="s">
        <v>111</v>
      </c>
      <c r="T108" t="s">
        <v>40</v>
      </c>
      <c r="U108">
        <v>5.94</v>
      </c>
    </row>
    <row r="109" spans="1:21" x14ac:dyDescent="0.2">
      <c r="A109" t="str">
        <f>"300832"</f>
        <v>300832</v>
      </c>
      <c r="B109" t="s">
        <v>192</v>
      </c>
      <c r="C109">
        <v>-0.22</v>
      </c>
      <c r="D109">
        <v>67.09</v>
      </c>
      <c r="E109">
        <v>-0.15</v>
      </c>
      <c r="F109">
        <v>67.09</v>
      </c>
      <c r="G109">
        <v>67.099999999999994</v>
      </c>
      <c r="H109">
        <v>71665</v>
      </c>
      <c r="I109">
        <v>654</v>
      </c>
      <c r="J109">
        <v>0.24</v>
      </c>
      <c r="K109">
        <v>1.05</v>
      </c>
      <c r="L109">
        <v>67.03</v>
      </c>
      <c r="M109">
        <v>68.89</v>
      </c>
      <c r="N109">
        <v>66.58</v>
      </c>
      <c r="O109">
        <v>67.239999999999995</v>
      </c>
      <c r="P109">
        <v>28.57</v>
      </c>
      <c r="Q109">
        <v>48545.84</v>
      </c>
      <c r="R109">
        <v>1.1100000000000001</v>
      </c>
      <c r="S109" t="s">
        <v>161</v>
      </c>
      <c r="T109" t="s">
        <v>23</v>
      </c>
      <c r="U109">
        <v>3.44</v>
      </c>
    </row>
    <row r="110" spans="1:21" x14ac:dyDescent="0.2">
      <c r="A110" t="str">
        <f>"300896"</f>
        <v>300896</v>
      </c>
      <c r="B110" t="s">
        <v>193</v>
      </c>
      <c r="C110">
        <v>-1.51</v>
      </c>
      <c r="D110">
        <v>232.29</v>
      </c>
      <c r="E110">
        <v>-3.56</v>
      </c>
      <c r="F110">
        <v>232.29</v>
      </c>
      <c r="G110">
        <v>232.31</v>
      </c>
      <c r="H110">
        <v>79488</v>
      </c>
      <c r="I110">
        <v>437</v>
      </c>
      <c r="J110">
        <v>-0.01</v>
      </c>
      <c r="K110">
        <v>3.81</v>
      </c>
      <c r="L110">
        <v>237</v>
      </c>
      <c r="M110">
        <v>245</v>
      </c>
      <c r="N110">
        <v>230.31</v>
      </c>
      <c r="O110">
        <v>235.85</v>
      </c>
      <c r="P110">
        <v>33.229999999999997</v>
      </c>
      <c r="Q110">
        <v>190113.47</v>
      </c>
      <c r="R110">
        <v>0.99</v>
      </c>
      <c r="S110" t="s">
        <v>161</v>
      </c>
      <c r="T110" t="s">
        <v>71</v>
      </c>
      <c r="U110">
        <v>6.23</v>
      </c>
    </row>
    <row r="111" spans="1:21" x14ac:dyDescent="0.2">
      <c r="A111" t="str">
        <f>"300919"</f>
        <v>300919</v>
      </c>
      <c r="B111" t="s">
        <v>194</v>
      </c>
      <c r="C111">
        <v>-3.98</v>
      </c>
      <c r="D111">
        <v>44.89</v>
      </c>
      <c r="E111">
        <v>-1.86</v>
      </c>
      <c r="F111">
        <v>44.88</v>
      </c>
      <c r="G111">
        <v>44.89</v>
      </c>
      <c r="H111">
        <v>180531</v>
      </c>
      <c r="I111">
        <v>1434</v>
      </c>
      <c r="J111">
        <v>-0.12</v>
      </c>
      <c r="K111">
        <v>1.98</v>
      </c>
      <c r="L111">
        <v>46.91</v>
      </c>
      <c r="M111">
        <v>47.8</v>
      </c>
      <c r="N111">
        <v>44.29</v>
      </c>
      <c r="O111">
        <v>46.75</v>
      </c>
      <c r="P111">
        <v>23.84</v>
      </c>
      <c r="Q111">
        <v>82498.91</v>
      </c>
      <c r="R111">
        <v>0.87</v>
      </c>
      <c r="S111" t="s">
        <v>115</v>
      </c>
      <c r="T111" t="s">
        <v>73</v>
      </c>
      <c r="U111">
        <v>7.51</v>
      </c>
    </row>
    <row r="112" spans="1:21" x14ac:dyDescent="0.2">
      <c r="A112" t="str">
        <f>"300957"</f>
        <v>300957</v>
      </c>
      <c r="B112" t="s">
        <v>195</v>
      </c>
      <c r="C112">
        <v>-0.86</v>
      </c>
      <c r="D112">
        <v>55.03</v>
      </c>
      <c r="E112">
        <v>-0.48</v>
      </c>
      <c r="F112">
        <v>55.03</v>
      </c>
      <c r="G112">
        <v>55.04</v>
      </c>
      <c r="H112">
        <v>109383</v>
      </c>
      <c r="I112">
        <v>896</v>
      </c>
      <c r="J112">
        <v>0.15</v>
      </c>
      <c r="K112">
        <v>2.58</v>
      </c>
      <c r="L112">
        <v>55.8</v>
      </c>
      <c r="M112">
        <v>56.58</v>
      </c>
      <c r="N112">
        <v>54.67</v>
      </c>
      <c r="O112">
        <v>55.51</v>
      </c>
      <c r="P112">
        <v>42.15</v>
      </c>
      <c r="Q112">
        <v>61118.8</v>
      </c>
      <c r="R112">
        <v>0.99</v>
      </c>
      <c r="S112" t="s">
        <v>196</v>
      </c>
      <c r="T112" t="s">
        <v>52</v>
      </c>
      <c r="U112">
        <v>3.44</v>
      </c>
    </row>
    <row r="113" spans="1:21" x14ac:dyDescent="0.2">
      <c r="A113" t="str">
        <f>"300979"</f>
        <v>300979</v>
      </c>
      <c r="B113" t="s">
        <v>197</v>
      </c>
      <c r="C113">
        <v>0.74</v>
      </c>
      <c r="D113">
        <v>68.2</v>
      </c>
      <c r="E113">
        <v>0.5</v>
      </c>
      <c r="F113">
        <v>68.19</v>
      </c>
      <c r="G113">
        <v>68.2</v>
      </c>
      <c r="H113">
        <v>21172</v>
      </c>
      <c r="I113">
        <v>147</v>
      </c>
      <c r="J113">
        <v>0.13</v>
      </c>
      <c r="K113">
        <v>0.18</v>
      </c>
      <c r="L113">
        <v>67.459999999999994</v>
      </c>
      <c r="M113">
        <v>69.33</v>
      </c>
      <c r="N113">
        <v>66.760000000000005</v>
      </c>
      <c r="O113">
        <v>67.7</v>
      </c>
      <c r="P113">
        <v>20.99</v>
      </c>
      <c r="Q113">
        <v>14481.86</v>
      </c>
      <c r="R113">
        <v>0.88</v>
      </c>
      <c r="S113" t="s">
        <v>198</v>
      </c>
      <c r="T113" t="s">
        <v>31</v>
      </c>
      <c r="U113">
        <v>3.8</v>
      </c>
    </row>
    <row r="114" spans="1:21" x14ac:dyDescent="0.2">
      <c r="A114" t="str">
        <f>"300999"</f>
        <v>300999</v>
      </c>
      <c r="B114" t="s">
        <v>199</v>
      </c>
      <c r="C114">
        <v>-1.03</v>
      </c>
      <c r="D114">
        <v>36.56</v>
      </c>
      <c r="E114">
        <v>-0.38</v>
      </c>
      <c r="F114">
        <v>36.56</v>
      </c>
      <c r="G114">
        <v>36.57</v>
      </c>
      <c r="H114">
        <v>168820</v>
      </c>
      <c r="I114">
        <v>1378</v>
      </c>
      <c r="J114">
        <v>-7.0000000000000007E-2</v>
      </c>
      <c r="K114">
        <v>3.11</v>
      </c>
      <c r="L114">
        <v>36.94</v>
      </c>
      <c r="M114">
        <v>37.76</v>
      </c>
      <c r="N114">
        <v>36.29</v>
      </c>
      <c r="O114">
        <v>36.94</v>
      </c>
      <c r="P114">
        <v>103.87</v>
      </c>
      <c r="Q114">
        <v>62772.25</v>
      </c>
      <c r="R114">
        <v>0.66</v>
      </c>
      <c r="S114" t="s">
        <v>88</v>
      </c>
      <c r="T114" t="s">
        <v>125</v>
      </c>
      <c r="U114">
        <v>3.98</v>
      </c>
    </row>
    <row r="115" spans="1:21" x14ac:dyDescent="0.2">
      <c r="A115" t="str">
        <f>"301269"</f>
        <v>301269</v>
      </c>
      <c r="B115" t="s">
        <v>200</v>
      </c>
      <c r="C115">
        <v>-0.37</v>
      </c>
      <c r="D115">
        <v>148.99</v>
      </c>
      <c r="E115">
        <v>-0.55000000000000004</v>
      </c>
      <c r="F115">
        <v>148.99</v>
      </c>
      <c r="G115">
        <v>149</v>
      </c>
      <c r="H115">
        <v>232549</v>
      </c>
      <c r="I115">
        <v>2434</v>
      </c>
      <c r="J115">
        <v>2.19</v>
      </c>
      <c r="K115">
        <v>8.8699999999999992</v>
      </c>
      <c r="L115">
        <v>147</v>
      </c>
      <c r="M115">
        <v>155</v>
      </c>
      <c r="N115">
        <v>138.36000000000001</v>
      </c>
      <c r="O115">
        <v>149.54</v>
      </c>
      <c r="P115">
        <v>1036.29</v>
      </c>
      <c r="Q115">
        <v>336841.21</v>
      </c>
      <c r="R115">
        <v>1.82</v>
      </c>
      <c r="S115" t="s">
        <v>111</v>
      </c>
      <c r="T115" t="s">
        <v>71</v>
      </c>
      <c r="U115">
        <v>11.13</v>
      </c>
    </row>
    <row r="116" spans="1:21" x14ac:dyDescent="0.2">
      <c r="A116" t="str">
        <f>"600000"</f>
        <v>600000</v>
      </c>
      <c r="B116" t="s">
        <v>201</v>
      </c>
      <c r="C116">
        <v>-0.62</v>
      </c>
      <c r="D116">
        <v>9.66</v>
      </c>
      <c r="E116">
        <v>-0.06</v>
      </c>
      <c r="F116">
        <v>9.66</v>
      </c>
      <c r="G116">
        <v>9.67</v>
      </c>
      <c r="H116">
        <v>496827</v>
      </c>
      <c r="I116">
        <v>17027</v>
      </c>
      <c r="J116">
        <v>-0.09</v>
      </c>
      <c r="K116">
        <v>0.17</v>
      </c>
      <c r="L116">
        <v>9.73</v>
      </c>
      <c r="M116">
        <v>9.82</v>
      </c>
      <c r="N116">
        <v>9.66</v>
      </c>
      <c r="O116">
        <v>9.7200000000000006</v>
      </c>
      <c r="P116">
        <v>6.04</v>
      </c>
      <c r="Q116">
        <v>48331.81</v>
      </c>
      <c r="R116">
        <v>0.79</v>
      </c>
      <c r="S116" t="s">
        <v>22</v>
      </c>
      <c r="T116" t="s">
        <v>125</v>
      </c>
      <c r="U116">
        <v>1.65</v>
      </c>
    </row>
    <row r="117" spans="1:21" x14ac:dyDescent="0.2">
      <c r="A117" t="str">
        <f>"600009"</f>
        <v>600009</v>
      </c>
      <c r="B117" t="s">
        <v>202</v>
      </c>
      <c r="C117">
        <v>-0.66</v>
      </c>
      <c r="D117">
        <v>36.35</v>
      </c>
      <c r="E117">
        <v>-0.24</v>
      </c>
      <c r="F117">
        <v>36.35</v>
      </c>
      <c r="G117">
        <v>36.36</v>
      </c>
      <c r="H117">
        <v>180779</v>
      </c>
      <c r="I117">
        <v>1229</v>
      </c>
      <c r="J117">
        <v>-0.02</v>
      </c>
      <c r="K117">
        <v>0.94</v>
      </c>
      <c r="L117">
        <v>36.51</v>
      </c>
      <c r="M117">
        <v>37.090000000000003</v>
      </c>
      <c r="N117">
        <v>36.18</v>
      </c>
      <c r="O117">
        <v>36.590000000000003</v>
      </c>
      <c r="P117">
        <v>56.46</v>
      </c>
      <c r="Q117">
        <v>66297.570000000007</v>
      </c>
      <c r="R117">
        <v>1.1100000000000001</v>
      </c>
      <c r="S117" t="s">
        <v>203</v>
      </c>
      <c r="T117" t="s">
        <v>125</v>
      </c>
      <c r="U117">
        <v>2.4900000000000002</v>
      </c>
    </row>
    <row r="118" spans="1:21" x14ac:dyDescent="0.2">
      <c r="A118" t="str">
        <f>"600010"</f>
        <v>600010</v>
      </c>
      <c r="B118" t="s">
        <v>204</v>
      </c>
      <c r="C118">
        <v>-4.17</v>
      </c>
      <c r="D118">
        <v>2.0699999999999998</v>
      </c>
      <c r="E118">
        <v>-0.09</v>
      </c>
      <c r="F118">
        <v>2.06</v>
      </c>
      <c r="G118">
        <v>2.0699999999999998</v>
      </c>
      <c r="H118">
        <v>11814030</v>
      </c>
      <c r="I118">
        <v>86561</v>
      </c>
      <c r="J118">
        <v>0.98</v>
      </c>
      <c r="K118">
        <v>3.75</v>
      </c>
      <c r="L118">
        <v>2.15</v>
      </c>
      <c r="M118">
        <v>2.15</v>
      </c>
      <c r="N118">
        <v>2.04</v>
      </c>
      <c r="O118">
        <v>2.16</v>
      </c>
      <c r="P118" t="s">
        <v>25</v>
      </c>
      <c r="Q118">
        <v>246652.95</v>
      </c>
      <c r="R118">
        <v>0.57999999999999996</v>
      </c>
      <c r="S118" t="s">
        <v>205</v>
      </c>
      <c r="T118" t="s">
        <v>206</v>
      </c>
      <c r="U118">
        <v>5.09</v>
      </c>
    </row>
    <row r="119" spans="1:21" x14ac:dyDescent="0.2">
      <c r="A119" t="str">
        <f>"600011"</f>
        <v>600011</v>
      </c>
      <c r="B119" t="s">
        <v>207</v>
      </c>
      <c r="C119">
        <v>-0.95</v>
      </c>
      <c r="D119">
        <v>7.28</v>
      </c>
      <c r="E119">
        <v>-7.0000000000000007E-2</v>
      </c>
      <c r="F119">
        <v>7.28</v>
      </c>
      <c r="G119">
        <v>7.29</v>
      </c>
      <c r="H119">
        <v>744517</v>
      </c>
      <c r="I119">
        <v>3933</v>
      </c>
      <c r="J119">
        <v>0</v>
      </c>
      <c r="K119">
        <v>0.68</v>
      </c>
      <c r="L119">
        <v>7.35</v>
      </c>
      <c r="M119">
        <v>7.43</v>
      </c>
      <c r="N119">
        <v>7.25</v>
      </c>
      <c r="O119">
        <v>7.35</v>
      </c>
      <c r="P119">
        <v>8.23</v>
      </c>
      <c r="Q119">
        <v>54595.03</v>
      </c>
      <c r="R119">
        <v>1.32</v>
      </c>
      <c r="S119" t="s">
        <v>208</v>
      </c>
      <c r="T119" t="s">
        <v>71</v>
      </c>
      <c r="U119">
        <v>2.4500000000000002</v>
      </c>
    </row>
    <row r="120" spans="1:21" x14ac:dyDescent="0.2">
      <c r="A120" t="str">
        <f>"600015"</f>
        <v>600015</v>
      </c>
      <c r="B120" t="s">
        <v>209</v>
      </c>
      <c r="C120">
        <v>-0.56000000000000005</v>
      </c>
      <c r="D120">
        <v>7.08</v>
      </c>
      <c r="E120">
        <v>-0.04</v>
      </c>
      <c r="F120">
        <v>7.08</v>
      </c>
      <c r="G120">
        <v>7.09</v>
      </c>
      <c r="H120">
        <v>435171</v>
      </c>
      <c r="I120">
        <v>8109</v>
      </c>
      <c r="J120">
        <v>-0.13</v>
      </c>
      <c r="K120">
        <v>0.28000000000000003</v>
      </c>
      <c r="L120">
        <v>7.1</v>
      </c>
      <c r="M120">
        <v>7.21</v>
      </c>
      <c r="N120">
        <v>7.07</v>
      </c>
      <c r="O120">
        <v>7.12</v>
      </c>
      <c r="P120">
        <v>4.57</v>
      </c>
      <c r="Q120">
        <v>31035.75</v>
      </c>
      <c r="R120">
        <v>0.9</v>
      </c>
      <c r="S120" t="s">
        <v>22</v>
      </c>
      <c r="T120" t="s">
        <v>71</v>
      </c>
      <c r="U120">
        <v>1.97</v>
      </c>
    </row>
    <row r="121" spans="1:21" x14ac:dyDescent="0.2">
      <c r="A121" t="str">
        <f>"600016"</f>
        <v>600016</v>
      </c>
      <c r="B121" t="s">
        <v>210</v>
      </c>
      <c r="C121">
        <v>-1.02</v>
      </c>
      <c r="D121">
        <v>3.89</v>
      </c>
      <c r="E121">
        <v>-0.04</v>
      </c>
      <c r="F121">
        <v>3.89</v>
      </c>
      <c r="G121">
        <v>3.9</v>
      </c>
      <c r="H121">
        <v>1991914</v>
      </c>
      <c r="I121">
        <v>65472</v>
      </c>
      <c r="J121">
        <v>0</v>
      </c>
      <c r="K121">
        <v>0.56000000000000005</v>
      </c>
      <c r="L121">
        <v>3.92</v>
      </c>
      <c r="M121">
        <v>3.96</v>
      </c>
      <c r="N121">
        <v>3.89</v>
      </c>
      <c r="O121">
        <v>3.93</v>
      </c>
      <c r="P121">
        <v>4.1900000000000004</v>
      </c>
      <c r="Q121">
        <v>78093.279999999999</v>
      </c>
      <c r="R121">
        <v>1</v>
      </c>
      <c r="S121" t="s">
        <v>22</v>
      </c>
      <c r="T121" t="s">
        <v>71</v>
      </c>
      <c r="U121">
        <v>1.78</v>
      </c>
    </row>
    <row r="122" spans="1:21" x14ac:dyDescent="0.2">
      <c r="A122" t="str">
        <f>"600018"</f>
        <v>600018</v>
      </c>
      <c r="B122" t="s">
        <v>211</v>
      </c>
      <c r="C122">
        <v>-1</v>
      </c>
      <c r="D122">
        <v>5.96</v>
      </c>
      <c r="E122">
        <v>-0.06</v>
      </c>
      <c r="F122">
        <v>5.95</v>
      </c>
      <c r="G122">
        <v>5.96</v>
      </c>
      <c r="H122">
        <v>413616</v>
      </c>
      <c r="I122">
        <v>4275</v>
      </c>
      <c r="J122">
        <v>0</v>
      </c>
      <c r="K122">
        <v>0.18</v>
      </c>
      <c r="L122">
        <v>6.02</v>
      </c>
      <c r="M122">
        <v>6.07</v>
      </c>
      <c r="N122">
        <v>5.94</v>
      </c>
      <c r="O122">
        <v>6.02</v>
      </c>
      <c r="P122">
        <v>8.81</v>
      </c>
      <c r="Q122">
        <v>24831.77</v>
      </c>
      <c r="R122">
        <v>0.95</v>
      </c>
      <c r="S122" t="s">
        <v>212</v>
      </c>
      <c r="T122" t="s">
        <v>125</v>
      </c>
      <c r="U122">
        <v>2.16</v>
      </c>
    </row>
    <row r="123" spans="1:21" x14ac:dyDescent="0.2">
      <c r="A123" t="str">
        <f>"600019"</f>
        <v>600019</v>
      </c>
      <c r="B123" t="s">
        <v>213</v>
      </c>
      <c r="C123">
        <v>-1.49</v>
      </c>
      <c r="D123">
        <v>6.61</v>
      </c>
      <c r="E123">
        <v>-0.1</v>
      </c>
      <c r="F123">
        <v>6.61</v>
      </c>
      <c r="G123">
        <v>6.62</v>
      </c>
      <c r="H123">
        <v>818314</v>
      </c>
      <c r="I123">
        <v>22753</v>
      </c>
      <c r="J123">
        <v>-0.28999999999999998</v>
      </c>
      <c r="K123">
        <v>0.37</v>
      </c>
      <c r="L123">
        <v>6.7</v>
      </c>
      <c r="M123">
        <v>6.76</v>
      </c>
      <c r="N123">
        <v>6.61</v>
      </c>
      <c r="O123">
        <v>6.71</v>
      </c>
      <c r="P123">
        <v>18.53</v>
      </c>
      <c r="Q123">
        <v>54681.52</v>
      </c>
      <c r="R123">
        <v>0.76</v>
      </c>
      <c r="S123" t="s">
        <v>205</v>
      </c>
      <c r="T123" t="s">
        <v>125</v>
      </c>
      <c r="U123">
        <v>2.2400000000000002</v>
      </c>
    </row>
    <row r="124" spans="1:21" x14ac:dyDescent="0.2">
      <c r="A124" t="str">
        <f>"600023"</f>
        <v>600023</v>
      </c>
      <c r="B124" t="s">
        <v>214</v>
      </c>
      <c r="C124">
        <v>-2.35</v>
      </c>
      <c r="D124">
        <v>5.83</v>
      </c>
      <c r="E124">
        <v>-0.14000000000000001</v>
      </c>
      <c r="F124">
        <v>5.83</v>
      </c>
      <c r="G124">
        <v>5.84</v>
      </c>
      <c r="H124">
        <v>729687</v>
      </c>
      <c r="I124">
        <v>4515</v>
      </c>
      <c r="J124">
        <v>0</v>
      </c>
      <c r="K124">
        <v>0.54</v>
      </c>
      <c r="L124">
        <v>5.97</v>
      </c>
      <c r="M124">
        <v>5.97</v>
      </c>
      <c r="N124">
        <v>5.81</v>
      </c>
      <c r="O124">
        <v>5.97</v>
      </c>
      <c r="P124">
        <v>8.75</v>
      </c>
      <c r="Q124">
        <v>42915.11</v>
      </c>
      <c r="R124">
        <v>1.06</v>
      </c>
      <c r="S124" t="s">
        <v>208</v>
      </c>
      <c r="T124" t="s">
        <v>94</v>
      </c>
      <c r="U124">
        <v>2.68</v>
      </c>
    </row>
    <row r="125" spans="1:21" x14ac:dyDescent="0.2">
      <c r="A125" t="str">
        <f>"600025"</f>
        <v>600025</v>
      </c>
      <c r="B125" t="s">
        <v>215</v>
      </c>
      <c r="C125">
        <v>-1.44</v>
      </c>
      <c r="D125">
        <v>9.58</v>
      </c>
      <c r="E125">
        <v>-0.14000000000000001</v>
      </c>
      <c r="F125">
        <v>9.58</v>
      </c>
      <c r="G125">
        <v>9.59</v>
      </c>
      <c r="H125">
        <v>477541</v>
      </c>
      <c r="I125">
        <v>4722</v>
      </c>
      <c r="J125">
        <v>0.1</v>
      </c>
      <c r="K125">
        <v>0.27</v>
      </c>
      <c r="L125">
        <v>9.7100000000000009</v>
      </c>
      <c r="M125">
        <v>9.7799999999999994</v>
      </c>
      <c r="N125">
        <v>9.5500000000000007</v>
      </c>
      <c r="O125">
        <v>9.7200000000000006</v>
      </c>
      <c r="P125">
        <v>17.899999999999999</v>
      </c>
      <c r="Q125">
        <v>46055.53</v>
      </c>
      <c r="R125">
        <v>1.26</v>
      </c>
      <c r="S125" t="s">
        <v>216</v>
      </c>
      <c r="T125" t="s">
        <v>52</v>
      </c>
      <c r="U125">
        <v>2.37</v>
      </c>
    </row>
    <row r="126" spans="1:21" x14ac:dyDescent="0.2">
      <c r="A126" t="str">
        <f>"600026"</f>
        <v>600026</v>
      </c>
      <c r="B126" t="s">
        <v>217</v>
      </c>
      <c r="C126">
        <v>0.93</v>
      </c>
      <c r="D126">
        <v>13.03</v>
      </c>
      <c r="E126">
        <v>0.12</v>
      </c>
      <c r="F126">
        <v>13.03</v>
      </c>
      <c r="G126">
        <v>13.04</v>
      </c>
      <c r="H126">
        <v>535087</v>
      </c>
      <c r="I126">
        <v>3553</v>
      </c>
      <c r="J126">
        <v>0.08</v>
      </c>
      <c r="K126">
        <v>1.54</v>
      </c>
      <c r="L126">
        <v>12.88</v>
      </c>
      <c r="M126">
        <v>13.26</v>
      </c>
      <c r="N126">
        <v>12.87</v>
      </c>
      <c r="O126">
        <v>12.91</v>
      </c>
      <c r="P126">
        <v>13.65</v>
      </c>
      <c r="Q126">
        <v>70024.75</v>
      </c>
      <c r="R126">
        <v>1.18</v>
      </c>
      <c r="S126" t="s">
        <v>218</v>
      </c>
      <c r="T126" t="s">
        <v>125</v>
      </c>
      <c r="U126">
        <v>3.02</v>
      </c>
    </row>
    <row r="127" spans="1:21" x14ac:dyDescent="0.2">
      <c r="A127" t="str">
        <f>"600027"</f>
        <v>600027</v>
      </c>
      <c r="B127" t="s">
        <v>219</v>
      </c>
      <c r="C127">
        <v>-0.87</v>
      </c>
      <c r="D127">
        <v>5.7</v>
      </c>
      <c r="E127">
        <v>-0.05</v>
      </c>
      <c r="F127">
        <v>5.69</v>
      </c>
      <c r="G127">
        <v>5.7</v>
      </c>
      <c r="H127">
        <v>844543</v>
      </c>
      <c r="I127">
        <v>3721</v>
      </c>
      <c r="J127">
        <v>-0.17</v>
      </c>
      <c r="K127">
        <v>0.99</v>
      </c>
      <c r="L127">
        <v>5.74</v>
      </c>
      <c r="M127">
        <v>5.78</v>
      </c>
      <c r="N127">
        <v>5.66</v>
      </c>
      <c r="O127">
        <v>5.75</v>
      </c>
      <c r="P127">
        <v>8.48</v>
      </c>
      <c r="Q127">
        <v>48291.53</v>
      </c>
      <c r="R127">
        <v>1.03</v>
      </c>
      <c r="S127" t="s">
        <v>208</v>
      </c>
      <c r="T127" t="s">
        <v>45</v>
      </c>
      <c r="U127">
        <v>2.09</v>
      </c>
    </row>
    <row r="128" spans="1:21" x14ac:dyDescent="0.2">
      <c r="A128" t="str">
        <f>"600028"</f>
        <v>600028</v>
      </c>
      <c r="B128" t="s">
        <v>220</v>
      </c>
      <c r="C128">
        <v>-0.8</v>
      </c>
      <c r="D128">
        <v>6.18</v>
      </c>
      <c r="E128">
        <v>-0.05</v>
      </c>
      <c r="F128">
        <v>6.18</v>
      </c>
      <c r="G128">
        <v>6.19</v>
      </c>
      <c r="H128">
        <v>1611399</v>
      </c>
      <c r="I128">
        <v>37405</v>
      </c>
      <c r="J128">
        <v>-0.15</v>
      </c>
      <c r="K128">
        <v>0.17</v>
      </c>
      <c r="L128">
        <v>6.2</v>
      </c>
      <c r="M128">
        <v>6.26</v>
      </c>
      <c r="N128">
        <v>6.18</v>
      </c>
      <c r="O128">
        <v>6.23</v>
      </c>
      <c r="P128">
        <v>12.75</v>
      </c>
      <c r="Q128">
        <v>100110.96</v>
      </c>
      <c r="R128">
        <v>0.83</v>
      </c>
      <c r="S128" t="s">
        <v>221</v>
      </c>
      <c r="T128" t="s">
        <v>71</v>
      </c>
      <c r="U128">
        <v>1.28</v>
      </c>
    </row>
    <row r="129" spans="1:21" x14ac:dyDescent="0.2">
      <c r="A129" t="str">
        <f>"600029"</f>
        <v>600029</v>
      </c>
      <c r="B129" t="s">
        <v>222</v>
      </c>
      <c r="C129">
        <v>-0.49</v>
      </c>
      <c r="D129">
        <v>6.12</v>
      </c>
      <c r="E129">
        <v>-0.03</v>
      </c>
      <c r="F129">
        <v>6.11</v>
      </c>
      <c r="G129">
        <v>6.12</v>
      </c>
      <c r="H129">
        <v>662668</v>
      </c>
      <c r="I129">
        <v>6046</v>
      </c>
      <c r="J129">
        <v>0.16</v>
      </c>
      <c r="K129">
        <v>0.52</v>
      </c>
      <c r="L129">
        <v>6.15</v>
      </c>
      <c r="M129">
        <v>6.23</v>
      </c>
      <c r="N129">
        <v>6.09</v>
      </c>
      <c r="O129">
        <v>6.15</v>
      </c>
      <c r="P129">
        <v>42.33</v>
      </c>
      <c r="Q129">
        <v>40840.75</v>
      </c>
      <c r="R129">
        <v>0.79</v>
      </c>
      <c r="S129" t="s">
        <v>223</v>
      </c>
      <c r="T129" t="s">
        <v>31</v>
      </c>
      <c r="U129">
        <v>2.2799999999999998</v>
      </c>
    </row>
    <row r="130" spans="1:21" x14ac:dyDescent="0.2">
      <c r="A130" t="str">
        <f>"600030"</f>
        <v>600030</v>
      </c>
      <c r="B130" t="s">
        <v>224</v>
      </c>
      <c r="C130">
        <v>-2.72</v>
      </c>
      <c r="D130">
        <v>33.93</v>
      </c>
      <c r="E130">
        <v>-0.95</v>
      </c>
      <c r="F130">
        <v>33.92</v>
      </c>
      <c r="G130">
        <v>33.93</v>
      </c>
      <c r="H130">
        <v>4145650</v>
      </c>
      <c r="I130">
        <v>35507</v>
      </c>
      <c r="J130">
        <v>-0.17</v>
      </c>
      <c r="K130">
        <v>3.4</v>
      </c>
      <c r="L130">
        <v>34.89</v>
      </c>
      <c r="M130">
        <v>35.1</v>
      </c>
      <c r="N130">
        <v>33.18</v>
      </c>
      <c r="O130">
        <v>34.880000000000003</v>
      </c>
      <c r="P130">
        <v>22.45</v>
      </c>
      <c r="Q130">
        <v>1416608.22</v>
      </c>
      <c r="R130">
        <v>0.76</v>
      </c>
      <c r="S130" t="s">
        <v>36</v>
      </c>
      <c r="T130" t="s">
        <v>23</v>
      </c>
      <c r="U130">
        <v>5.5</v>
      </c>
    </row>
    <row r="131" spans="1:21" x14ac:dyDescent="0.2">
      <c r="A131" t="str">
        <f>"600031"</f>
        <v>600031</v>
      </c>
      <c r="B131" t="s">
        <v>225</v>
      </c>
      <c r="C131">
        <v>-1.78</v>
      </c>
      <c r="D131">
        <v>18.25</v>
      </c>
      <c r="E131">
        <v>-0.33</v>
      </c>
      <c r="F131">
        <v>18.25</v>
      </c>
      <c r="G131">
        <v>18.260000000000002</v>
      </c>
      <c r="H131">
        <v>772939</v>
      </c>
      <c r="I131">
        <v>7218</v>
      </c>
      <c r="J131">
        <v>0</v>
      </c>
      <c r="K131">
        <v>0.91</v>
      </c>
      <c r="L131">
        <v>18.600000000000001</v>
      </c>
      <c r="M131">
        <v>18.829999999999998</v>
      </c>
      <c r="N131">
        <v>18.170000000000002</v>
      </c>
      <c r="O131">
        <v>18.579999999999998</v>
      </c>
      <c r="P131">
        <v>23.83</v>
      </c>
      <c r="Q131">
        <v>142952.15</v>
      </c>
      <c r="R131">
        <v>0.82</v>
      </c>
      <c r="S131" t="s">
        <v>33</v>
      </c>
      <c r="T131" t="s">
        <v>71</v>
      </c>
      <c r="U131">
        <v>3.55</v>
      </c>
    </row>
    <row r="132" spans="1:21" x14ac:dyDescent="0.2">
      <c r="A132" t="str">
        <f>"600036"</f>
        <v>600036</v>
      </c>
      <c r="B132" t="s">
        <v>226</v>
      </c>
      <c r="C132">
        <v>-1.93</v>
      </c>
      <c r="D132">
        <v>37.590000000000003</v>
      </c>
      <c r="E132">
        <v>-0.74</v>
      </c>
      <c r="F132">
        <v>37.58</v>
      </c>
      <c r="G132">
        <v>37.590000000000003</v>
      </c>
      <c r="H132">
        <v>893289</v>
      </c>
      <c r="I132">
        <v>14388</v>
      </c>
      <c r="J132">
        <v>-7.0000000000000007E-2</v>
      </c>
      <c r="K132">
        <v>0.43</v>
      </c>
      <c r="L132">
        <v>38.19</v>
      </c>
      <c r="M132">
        <v>38.840000000000003</v>
      </c>
      <c r="N132">
        <v>37.51</v>
      </c>
      <c r="O132">
        <v>38.33</v>
      </c>
      <c r="P132">
        <v>6.28</v>
      </c>
      <c r="Q132">
        <v>339936.4</v>
      </c>
      <c r="R132">
        <v>1.29</v>
      </c>
      <c r="S132" t="s">
        <v>22</v>
      </c>
      <c r="T132" t="s">
        <v>23</v>
      </c>
      <c r="U132">
        <v>3.47</v>
      </c>
    </row>
    <row r="133" spans="1:21" x14ac:dyDescent="0.2">
      <c r="A133" t="str">
        <f>"600039"</f>
        <v>600039</v>
      </c>
      <c r="B133" t="s">
        <v>227</v>
      </c>
      <c r="C133">
        <v>-1.91</v>
      </c>
      <c r="D133">
        <v>7.72</v>
      </c>
      <c r="E133">
        <v>-0.15</v>
      </c>
      <c r="F133">
        <v>7.72</v>
      </c>
      <c r="G133">
        <v>7.73</v>
      </c>
      <c r="H133">
        <v>528181</v>
      </c>
      <c r="I133">
        <v>3304</v>
      </c>
      <c r="J133">
        <v>-0.12</v>
      </c>
      <c r="K133">
        <v>0.79</v>
      </c>
      <c r="L133">
        <v>7.87</v>
      </c>
      <c r="M133">
        <v>7.88</v>
      </c>
      <c r="N133">
        <v>7.69</v>
      </c>
      <c r="O133">
        <v>7.87</v>
      </c>
      <c r="P133">
        <v>10.57</v>
      </c>
      <c r="Q133">
        <v>41035.96</v>
      </c>
      <c r="R133">
        <v>0.55000000000000004</v>
      </c>
      <c r="S133" t="s">
        <v>228</v>
      </c>
      <c r="T133" t="s">
        <v>55</v>
      </c>
      <c r="U133">
        <v>2.41</v>
      </c>
    </row>
    <row r="134" spans="1:21" x14ac:dyDescent="0.2">
      <c r="A134" t="str">
        <f>"600048"</f>
        <v>600048</v>
      </c>
      <c r="B134" t="s">
        <v>229</v>
      </c>
      <c r="C134">
        <v>-0.82</v>
      </c>
      <c r="D134">
        <v>10.82</v>
      </c>
      <c r="E134">
        <v>-0.09</v>
      </c>
      <c r="F134">
        <v>10.82</v>
      </c>
      <c r="G134">
        <v>10.83</v>
      </c>
      <c r="H134">
        <v>1305692</v>
      </c>
      <c r="I134">
        <v>16877</v>
      </c>
      <c r="J134">
        <v>0</v>
      </c>
      <c r="K134">
        <v>1.0900000000000001</v>
      </c>
      <c r="L134">
        <v>10.86</v>
      </c>
      <c r="M134">
        <v>11.07</v>
      </c>
      <c r="N134">
        <v>10.75</v>
      </c>
      <c r="O134">
        <v>10.91</v>
      </c>
      <c r="P134">
        <v>12.43</v>
      </c>
      <c r="Q134">
        <v>142328.62</v>
      </c>
      <c r="R134">
        <v>0.55000000000000004</v>
      </c>
      <c r="S134" t="s">
        <v>26</v>
      </c>
      <c r="T134" t="s">
        <v>31</v>
      </c>
      <c r="U134">
        <v>2.93</v>
      </c>
    </row>
    <row r="135" spans="1:21" x14ac:dyDescent="0.2">
      <c r="A135" t="str">
        <f>"600050"</f>
        <v>600050</v>
      </c>
      <c r="B135" t="s">
        <v>230</v>
      </c>
      <c r="C135">
        <v>-2.4900000000000002</v>
      </c>
      <c r="D135">
        <v>5.09</v>
      </c>
      <c r="E135">
        <v>-0.13</v>
      </c>
      <c r="F135">
        <v>5.09</v>
      </c>
      <c r="G135">
        <v>5.0999999999999996</v>
      </c>
      <c r="H135">
        <v>2975773</v>
      </c>
      <c r="I135">
        <v>30488</v>
      </c>
      <c r="J135">
        <v>-0.19</v>
      </c>
      <c r="K135">
        <v>0.96</v>
      </c>
      <c r="L135">
        <v>5.21</v>
      </c>
      <c r="M135">
        <v>5.21</v>
      </c>
      <c r="N135">
        <v>5.07</v>
      </c>
      <c r="O135">
        <v>5.22</v>
      </c>
      <c r="P135">
        <v>14.56</v>
      </c>
      <c r="Q135">
        <v>152841.57999999999</v>
      </c>
      <c r="R135">
        <v>1.04</v>
      </c>
      <c r="S135" t="s">
        <v>231</v>
      </c>
      <c r="T135" t="s">
        <v>71</v>
      </c>
      <c r="U135">
        <v>2.68</v>
      </c>
    </row>
    <row r="136" spans="1:21" x14ac:dyDescent="0.2">
      <c r="A136" t="str">
        <f>"600061"</f>
        <v>600061</v>
      </c>
      <c r="B136" t="s">
        <v>232</v>
      </c>
      <c r="C136">
        <v>-3.02</v>
      </c>
      <c r="D136">
        <v>8.0299999999999994</v>
      </c>
      <c r="E136">
        <v>-0.25</v>
      </c>
      <c r="F136">
        <v>8.02</v>
      </c>
      <c r="G136">
        <v>8.0299999999999994</v>
      </c>
      <c r="H136">
        <v>817870</v>
      </c>
      <c r="I136">
        <v>6166</v>
      </c>
      <c r="J136">
        <v>-0.11</v>
      </c>
      <c r="K136">
        <v>1.27</v>
      </c>
      <c r="L136">
        <v>8.3000000000000007</v>
      </c>
      <c r="M136">
        <v>8.36</v>
      </c>
      <c r="N136">
        <v>7.98</v>
      </c>
      <c r="O136">
        <v>8.2799999999999994</v>
      </c>
      <c r="P136">
        <v>18.600000000000001</v>
      </c>
      <c r="Q136">
        <v>66689.42</v>
      </c>
      <c r="R136">
        <v>0.68</v>
      </c>
      <c r="S136" t="s">
        <v>36</v>
      </c>
      <c r="T136" t="s">
        <v>125</v>
      </c>
      <c r="U136">
        <v>4.59</v>
      </c>
    </row>
    <row r="137" spans="1:21" x14ac:dyDescent="0.2">
      <c r="A137" t="str">
        <f>"600085"</f>
        <v>600085</v>
      </c>
      <c r="B137" t="s">
        <v>233</v>
      </c>
      <c r="C137">
        <v>-0.93</v>
      </c>
      <c r="D137">
        <v>42.54</v>
      </c>
      <c r="E137">
        <v>-0.4</v>
      </c>
      <c r="F137">
        <v>42.54</v>
      </c>
      <c r="G137">
        <v>42.55</v>
      </c>
      <c r="H137">
        <v>173967</v>
      </c>
      <c r="I137">
        <v>1092</v>
      </c>
      <c r="J137">
        <v>-0.11</v>
      </c>
      <c r="K137">
        <v>1.27</v>
      </c>
      <c r="L137">
        <v>42.87</v>
      </c>
      <c r="M137">
        <v>44.26</v>
      </c>
      <c r="N137">
        <v>42.29</v>
      </c>
      <c r="O137">
        <v>42.94</v>
      </c>
      <c r="P137">
        <v>32.409999999999997</v>
      </c>
      <c r="Q137">
        <v>75305.5</v>
      </c>
      <c r="R137">
        <v>1.08</v>
      </c>
      <c r="S137" t="s">
        <v>51</v>
      </c>
      <c r="T137" t="s">
        <v>71</v>
      </c>
      <c r="U137">
        <v>4.59</v>
      </c>
    </row>
    <row r="138" spans="1:21" x14ac:dyDescent="0.2">
      <c r="A138" t="str">
        <f>"600089"</f>
        <v>600089</v>
      </c>
      <c r="B138" t="s">
        <v>234</v>
      </c>
      <c r="C138">
        <v>-0.28000000000000003</v>
      </c>
      <c r="D138">
        <v>14.5</v>
      </c>
      <c r="E138">
        <v>-0.04</v>
      </c>
      <c r="F138">
        <v>14.5</v>
      </c>
      <c r="G138">
        <v>14.51</v>
      </c>
      <c r="H138">
        <v>918758</v>
      </c>
      <c r="I138">
        <v>5971</v>
      </c>
      <c r="J138">
        <v>-0.06</v>
      </c>
      <c r="K138">
        <v>1.82</v>
      </c>
      <c r="L138">
        <v>14.57</v>
      </c>
      <c r="M138">
        <v>14.82</v>
      </c>
      <c r="N138">
        <v>14.41</v>
      </c>
      <c r="O138">
        <v>14.54</v>
      </c>
      <c r="P138">
        <v>12.79</v>
      </c>
      <c r="Q138">
        <v>134627.03</v>
      </c>
      <c r="R138">
        <v>1.0900000000000001</v>
      </c>
      <c r="S138" t="s">
        <v>115</v>
      </c>
      <c r="T138" t="s">
        <v>37</v>
      </c>
      <c r="U138">
        <v>2.82</v>
      </c>
    </row>
    <row r="139" spans="1:21" x14ac:dyDescent="0.2">
      <c r="A139" t="str">
        <f>"600104"</f>
        <v>600104</v>
      </c>
      <c r="B139" t="s">
        <v>235</v>
      </c>
      <c r="C139">
        <v>9.98</v>
      </c>
      <c r="D139">
        <v>15.21</v>
      </c>
      <c r="E139">
        <v>1.38</v>
      </c>
      <c r="F139">
        <v>15.21</v>
      </c>
      <c r="G139" t="s">
        <v>25</v>
      </c>
      <c r="H139">
        <v>2027628</v>
      </c>
      <c r="I139">
        <v>3548</v>
      </c>
      <c r="J139">
        <v>0</v>
      </c>
      <c r="K139">
        <v>1.75</v>
      </c>
      <c r="L139">
        <v>14.19</v>
      </c>
      <c r="M139">
        <v>15.21</v>
      </c>
      <c r="N139">
        <v>14.15</v>
      </c>
      <c r="O139">
        <v>13.83</v>
      </c>
      <c r="P139">
        <v>19.12</v>
      </c>
      <c r="Q139">
        <v>302443.82</v>
      </c>
      <c r="R139">
        <v>4.3600000000000003</v>
      </c>
      <c r="S139" t="s">
        <v>61</v>
      </c>
      <c r="T139" t="s">
        <v>125</v>
      </c>
      <c r="U139">
        <v>7.66</v>
      </c>
    </row>
    <row r="140" spans="1:21" x14ac:dyDescent="0.2">
      <c r="A140" t="str">
        <f>"600111"</f>
        <v>600111</v>
      </c>
      <c r="B140" t="s">
        <v>236</v>
      </c>
      <c r="C140">
        <v>-2.59</v>
      </c>
      <c r="D140">
        <v>25.16</v>
      </c>
      <c r="E140">
        <v>-0.67</v>
      </c>
      <c r="F140">
        <v>25.16</v>
      </c>
      <c r="G140">
        <v>25.17</v>
      </c>
      <c r="H140">
        <v>1262910</v>
      </c>
      <c r="I140">
        <v>10283</v>
      </c>
      <c r="J140">
        <v>0.08</v>
      </c>
      <c r="K140">
        <v>3.49</v>
      </c>
      <c r="L140">
        <v>25.84</v>
      </c>
      <c r="M140">
        <v>26.17</v>
      </c>
      <c r="N140">
        <v>24.96</v>
      </c>
      <c r="O140">
        <v>25.83</v>
      </c>
      <c r="P140">
        <v>168.3</v>
      </c>
      <c r="Q140">
        <v>321887.56</v>
      </c>
      <c r="R140">
        <v>0.55000000000000004</v>
      </c>
      <c r="S140" t="s">
        <v>136</v>
      </c>
      <c r="T140" t="s">
        <v>206</v>
      </c>
      <c r="U140">
        <v>4.68</v>
      </c>
    </row>
    <row r="141" spans="1:21" x14ac:dyDescent="0.2">
      <c r="A141" t="str">
        <f>"600115"</f>
        <v>600115</v>
      </c>
      <c r="B141" t="s">
        <v>237</v>
      </c>
      <c r="C141">
        <v>-1.25</v>
      </c>
      <c r="D141">
        <v>3.94</v>
      </c>
      <c r="E141">
        <v>-0.05</v>
      </c>
      <c r="F141">
        <v>3.94</v>
      </c>
      <c r="G141">
        <v>3.95</v>
      </c>
      <c r="H141">
        <v>873838</v>
      </c>
      <c r="I141">
        <v>7827</v>
      </c>
      <c r="J141">
        <v>-0.24</v>
      </c>
      <c r="K141">
        <v>0.51</v>
      </c>
      <c r="L141">
        <v>3.99</v>
      </c>
      <c r="M141">
        <v>4.03</v>
      </c>
      <c r="N141">
        <v>3.92</v>
      </c>
      <c r="O141">
        <v>3.99</v>
      </c>
      <c r="P141" t="s">
        <v>25</v>
      </c>
      <c r="Q141">
        <v>34782.35</v>
      </c>
      <c r="R141">
        <v>0.79</v>
      </c>
      <c r="S141" t="s">
        <v>223</v>
      </c>
      <c r="T141" t="s">
        <v>125</v>
      </c>
      <c r="U141">
        <v>2.76</v>
      </c>
    </row>
    <row r="142" spans="1:21" x14ac:dyDescent="0.2">
      <c r="A142" t="str">
        <f>"600132"</f>
        <v>600132</v>
      </c>
      <c r="B142" t="s">
        <v>238</v>
      </c>
      <c r="C142">
        <v>-1.67</v>
      </c>
      <c r="D142">
        <v>64.069999999999993</v>
      </c>
      <c r="E142">
        <v>-1.0900000000000001</v>
      </c>
      <c r="F142">
        <v>64.069999999999993</v>
      </c>
      <c r="G142">
        <v>64.08</v>
      </c>
      <c r="H142">
        <v>62004</v>
      </c>
      <c r="I142">
        <v>349</v>
      </c>
      <c r="J142">
        <v>0.11</v>
      </c>
      <c r="K142">
        <v>1.28</v>
      </c>
      <c r="L142">
        <v>65.16</v>
      </c>
      <c r="M142">
        <v>66.45</v>
      </c>
      <c r="N142">
        <v>63.5</v>
      </c>
      <c r="O142">
        <v>65.16</v>
      </c>
      <c r="P142">
        <v>17.46</v>
      </c>
      <c r="Q142">
        <v>40350.879999999997</v>
      </c>
      <c r="R142">
        <v>0.78</v>
      </c>
      <c r="S142" t="s">
        <v>239</v>
      </c>
      <c r="T142" t="s">
        <v>62</v>
      </c>
      <c r="U142">
        <v>4.53</v>
      </c>
    </row>
    <row r="143" spans="1:21" x14ac:dyDescent="0.2">
      <c r="A143" t="str">
        <f>"600150"</f>
        <v>600150</v>
      </c>
      <c r="B143" t="s">
        <v>240</v>
      </c>
      <c r="C143">
        <v>-2.44</v>
      </c>
      <c r="D143">
        <v>36.729999999999997</v>
      </c>
      <c r="E143">
        <v>-0.92</v>
      </c>
      <c r="F143">
        <v>36.72</v>
      </c>
      <c r="G143">
        <v>36.729999999999997</v>
      </c>
      <c r="H143">
        <v>706070</v>
      </c>
      <c r="I143">
        <v>5235</v>
      </c>
      <c r="J143">
        <v>0</v>
      </c>
      <c r="K143">
        <v>1.58</v>
      </c>
      <c r="L143">
        <v>37.6</v>
      </c>
      <c r="M143">
        <v>37.79</v>
      </c>
      <c r="N143">
        <v>36.57</v>
      </c>
      <c r="O143">
        <v>37.65</v>
      </c>
      <c r="P143">
        <v>54.26</v>
      </c>
      <c r="Q143">
        <v>261984.4</v>
      </c>
      <c r="R143">
        <v>0.97</v>
      </c>
      <c r="S143" t="s">
        <v>241</v>
      </c>
      <c r="T143" t="s">
        <v>125</v>
      </c>
      <c r="U143">
        <v>3.24</v>
      </c>
    </row>
    <row r="144" spans="1:21" x14ac:dyDescent="0.2">
      <c r="A144" t="str">
        <f>"600161"</f>
        <v>600161</v>
      </c>
      <c r="B144" t="s">
        <v>242</v>
      </c>
      <c r="C144">
        <v>0.62</v>
      </c>
      <c r="D144">
        <v>22.8</v>
      </c>
      <c r="E144">
        <v>0.14000000000000001</v>
      </c>
      <c r="F144">
        <v>22.8</v>
      </c>
      <c r="G144">
        <v>22.81</v>
      </c>
      <c r="H144">
        <v>323217</v>
      </c>
      <c r="I144">
        <v>2343</v>
      </c>
      <c r="J144">
        <v>0</v>
      </c>
      <c r="K144">
        <v>1.63</v>
      </c>
      <c r="L144">
        <v>22.68</v>
      </c>
      <c r="M144">
        <v>23.27</v>
      </c>
      <c r="N144">
        <v>22.62</v>
      </c>
      <c r="O144">
        <v>22.66</v>
      </c>
      <c r="P144">
        <v>32.15</v>
      </c>
      <c r="Q144">
        <v>74394.25</v>
      </c>
      <c r="R144">
        <v>1.23</v>
      </c>
      <c r="S144" t="s">
        <v>65</v>
      </c>
      <c r="T144" t="s">
        <v>71</v>
      </c>
      <c r="U144">
        <v>2.87</v>
      </c>
    </row>
    <row r="145" spans="1:21" x14ac:dyDescent="0.2">
      <c r="A145" t="str">
        <f>"600176"</f>
        <v>600176</v>
      </c>
      <c r="B145" t="s">
        <v>243</v>
      </c>
      <c r="C145">
        <v>-0.44</v>
      </c>
      <c r="D145">
        <v>11.4</v>
      </c>
      <c r="E145">
        <v>-0.05</v>
      </c>
      <c r="F145">
        <v>11.4</v>
      </c>
      <c r="G145">
        <v>11.41</v>
      </c>
      <c r="H145">
        <v>441322</v>
      </c>
      <c r="I145">
        <v>3150</v>
      </c>
      <c r="J145">
        <v>-0.34</v>
      </c>
      <c r="K145">
        <v>1.1000000000000001</v>
      </c>
      <c r="L145">
        <v>11.48</v>
      </c>
      <c r="M145">
        <v>11.82</v>
      </c>
      <c r="N145">
        <v>11.33</v>
      </c>
      <c r="O145">
        <v>11.45</v>
      </c>
      <c r="P145">
        <v>22.32</v>
      </c>
      <c r="Q145">
        <v>51131.61</v>
      </c>
      <c r="R145">
        <v>0.88</v>
      </c>
      <c r="S145" t="s">
        <v>244</v>
      </c>
      <c r="T145" t="s">
        <v>94</v>
      </c>
      <c r="U145">
        <v>4.28</v>
      </c>
    </row>
    <row r="146" spans="1:21" x14ac:dyDescent="0.2">
      <c r="A146" t="str">
        <f>"600183"</f>
        <v>600183</v>
      </c>
      <c r="B146" t="s">
        <v>245</v>
      </c>
      <c r="C146">
        <v>-1.68</v>
      </c>
      <c r="D146">
        <v>22.28</v>
      </c>
      <c r="E146">
        <v>-0.38</v>
      </c>
      <c r="F146">
        <v>22.27</v>
      </c>
      <c r="G146">
        <v>22.28</v>
      </c>
      <c r="H146">
        <v>330732</v>
      </c>
      <c r="I146">
        <v>2894</v>
      </c>
      <c r="J146">
        <v>0.18</v>
      </c>
      <c r="K146">
        <v>1.39</v>
      </c>
      <c r="L146">
        <v>22.66</v>
      </c>
      <c r="M146">
        <v>22.68</v>
      </c>
      <c r="N146">
        <v>22.05</v>
      </c>
      <c r="O146">
        <v>22.66</v>
      </c>
      <c r="P146">
        <v>29.58</v>
      </c>
      <c r="Q146">
        <v>73785.070000000007</v>
      </c>
      <c r="R146">
        <v>0.72</v>
      </c>
      <c r="S146" t="s">
        <v>30</v>
      </c>
      <c r="T146" t="s">
        <v>31</v>
      </c>
      <c r="U146">
        <v>2.78</v>
      </c>
    </row>
    <row r="147" spans="1:21" x14ac:dyDescent="0.2">
      <c r="A147" t="str">
        <f>"600188"</f>
        <v>600188</v>
      </c>
      <c r="B147" t="s">
        <v>246</v>
      </c>
      <c r="C147">
        <v>0.32</v>
      </c>
      <c r="D147">
        <v>15.68</v>
      </c>
      <c r="E147">
        <v>0.05</v>
      </c>
      <c r="F147">
        <v>15.67</v>
      </c>
      <c r="G147">
        <v>15.68</v>
      </c>
      <c r="H147">
        <v>374947</v>
      </c>
      <c r="I147">
        <v>2802</v>
      </c>
      <c r="J147">
        <v>0</v>
      </c>
      <c r="K147">
        <v>0.64</v>
      </c>
      <c r="L147">
        <v>15.5</v>
      </c>
      <c r="M147">
        <v>15.89</v>
      </c>
      <c r="N147">
        <v>15.5</v>
      </c>
      <c r="O147">
        <v>15.63</v>
      </c>
      <c r="P147">
        <v>10.35</v>
      </c>
      <c r="Q147">
        <v>58948.79</v>
      </c>
      <c r="R147">
        <v>0.87</v>
      </c>
      <c r="S147" t="s">
        <v>97</v>
      </c>
      <c r="T147" t="s">
        <v>45</v>
      </c>
      <c r="U147">
        <v>2.5</v>
      </c>
    </row>
    <row r="148" spans="1:21" x14ac:dyDescent="0.2">
      <c r="A148" t="str">
        <f>"600196"</f>
        <v>600196</v>
      </c>
      <c r="B148" t="s">
        <v>247</v>
      </c>
      <c r="C148">
        <v>1.0900000000000001</v>
      </c>
      <c r="D148">
        <v>27.78</v>
      </c>
      <c r="E148">
        <v>0.3</v>
      </c>
      <c r="F148">
        <v>27.77</v>
      </c>
      <c r="G148">
        <v>27.78</v>
      </c>
      <c r="H148">
        <v>383006</v>
      </c>
      <c r="I148">
        <v>4457</v>
      </c>
      <c r="J148">
        <v>7.0000000000000007E-2</v>
      </c>
      <c r="K148">
        <v>1.81</v>
      </c>
      <c r="L148">
        <v>27.5</v>
      </c>
      <c r="M148">
        <v>28.34</v>
      </c>
      <c r="N148">
        <v>27.49</v>
      </c>
      <c r="O148">
        <v>27.48</v>
      </c>
      <c r="P148">
        <v>27.68</v>
      </c>
      <c r="Q148">
        <v>107192.47</v>
      </c>
      <c r="R148">
        <v>1.53</v>
      </c>
      <c r="S148" t="s">
        <v>93</v>
      </c>
      <c r="T148" t="s">
        <v>125</v>
      </c>
      <c r="U148">
        <v>3.09</v>
      </c>
    </row>
    <row r="149" spans="1:21" x14ac:dyDescent="0.2">
      <c r="A149" t="str">
        <f>"600219"</f>
        <v>600219</v>
      </c>
      <c r="B149" t="s">
        <v>248</v>
      </c>
      <c r="C149">
        <v>-1.61</v>
      </c>
      <c r="D149">
        <v>4.2699999999999996</v>
      </c>
      <c r="E149">
        <v>-7.0000000000000007E-2</v>
      </c>
      <c r="F149">
        <v>4.2699999999999996</v>
      </c>
      <c r="G149">
        <v>4.28</v>
      </c>
      <c r="H149">
        <v>1169027</v>
      </c>
      <c r="I149">
        <v>13478</v>
      </c>
      <c r="J149">
        <v>0.23</v>
      </c>
      <c r="K149">
        <v>1</v>
      </c>
      <c r="L149">
        <v>4.34</v>
      </c>
      <c r="M149">
        <v>4.37</v>
      </c>
      <c r="N149">
        <v>4.24</v>
      </c>
      <c r="O149">
        <v>4.34</v>
      </c>
      <c r="P149">
        <v>10.74</v>
      </c>
      <c r="Q149">
        <v>50330.81</v>
      </c>
      <c r="R149">
        <v>0.67</v>
      </c>
      <c r="S149" t="s">
        <v>83</v>
      </c>
      <c r="T149" t="s">
        <v>45</v>
      </c>
      <c r="U149">
        <v>3</v>
      </c>
    </row>
    <row r="150" spans="1:21" x14ac:dyDescent="0.2">
      <c r="A150" t="str">
        <f>"600233"</f>
        <v>600233</v>
      </c>
      <c r="B150" t="s">
        <v>249</v>
      </c>
      <c r="C150">
        <v>-1.07</v>
      </c>
      <c r="D150">
        <v>16.7</v>
      </c>
      <c r="E150">
        <v>-0.18</v>
      </c>
      <c r="F150">
        <v>16.7</v>
      </c>
      <c r="G150">
        <v>16.71</v>
      </c>
      <c r="H150">
        <v>194760</v>
      </c>
      <c r="I150">
        <v>1690</v>
      </c>
      <c r="J150">
        <v>0.12</v>
      </c>
      <c r="K150">
        <v>0.56999999999999995</v>
      </c>
      <c r="L150">
        <v>16.75</v>
      </c>
      <c r="M150">
        <v>17.34</v>
      </c>
      <c r="N150">
        <v>16.61</v>
      </c>
      <c r="O150">
        <v>16.88</v>
      </c>
      <c r="P150">
        <v>14.73</v>
      </c>
      <c r="Q150">
        <v>33094.28</v>
      </c>
      <c r="R150">
        <v>0.54</v>
      </c>
      <c r="S150" t="s">
        <v>130</v>
      </c>
      <c r="T150" t="s">
        <v>250</v>
      </c>
      <c r="U150">
        <v>4.32</v>
      </c>
    </row>
    <row r="151" spans="1:21" x14ac:dyDescent="0.2">
      <c r="A151" t="str">
        <f>"600276"</f>
        <v>600276</v>
      </c>
      <c r="B151" t="s">
        <v>251</v>
      </c>
      <c r="C151">
        <v>-0.28000000000000003</v>
      </c>
      <c r="D151">
        <v>49.29</v>
      </c>
      <c r="E151">
        <v>-0.14000000000000001</v>
      </c>
      <c r="F151">
        <v>49.29</v>
      </c>
      <c r="G151">
        <v>49.3</v>
      </c>
      <c r="H151">
        <v>767357</v>
      </c>
      <c r="I151">
        <v>8255</v>
      </c>
      <c r="J151">
        <v>0.06</v>
      </c>
      <c r="K151">
        <v>1.2</v>
      </c>
      <c r="L151">
        <v>49.43</v>
      </c>
      <c r="M151">
        <v>50.78</v>
      </c>
      <c r="N151">
        <v>49.05</v>
      </c>
      <c r="O151">
        <v>49.43</v>
      </c>
      <c r="P151">
        <v>51.05</v>
      </c>
      <c r="Q151">
        <v>383981.1</v>
      </c>
      <c r="R151">
        <v>1.33</v>
      </c>
      <c r="S151" t="s">
        <v>93</v>
      </c>
      <c r="T151" t="s">
        <v>40</v>
      </c>
      <c r="U151">
        <v>3.5</v>
      </c>
    </row>
    <row r="152" spans="1:21" x14ac:dyDescent="0.2">
      <c r="A152" t="str">
        <f>"600309"</f>
        <v>600309</v>
      </c>
      <c r="B152" t="s">
        <v>252</v>
      </c>
      <c r="C152">
        <v>-0.46</v>
      </c>
      <c r="D152">
        <v>80.5</v>
      </c>
      <c r="E152">
        <v>-0.37</v>
      </c>
      <c r="F152">
        <v>80.5</v>
      </c>
      <c r="G152">
        <v>80.510000000000005</v>
      </c>
      <c r="H152">
        <v>288344</v>
      </c>
      <c r="I152">
        <v>2788</v>
      </c>
      <c r="J152">
        <v>-0.14000000000000001</v>
      </c>
      <c r="K152">
        <v>0.92</v>
      </c>
      <c r="L152">
        <v>81.8</v>
      </c>
      <c r="M152">
        <v>82.98</v>
      </c>
      <c r="N152">
        <v>80.150000000000006</v>
      </c>
      <c r="O152">
        <v>80.87</v>
      </c>
      <c r="P152">
        <v>17.09</v>
      </c>
      <c r="Q152">
        <v>235454.82</v>
      </c>
      <c r="R152">
        <v>0.86</v>
      </c>
      <c r="S152" t="s">
        <v>145</v>
      </c>
      <c r="T152" t="s">
        <v>45</v>
      </c>
      <c r="U152">
        <v>3.5</v>
      </c>
    </row>
    <row r="153" spans="1:21" x14ac:dyDescent="0.2">
      <c r="A153" t="str">
        <f>"600332"</f>
        <v>600332</v>
      </c>
      <c r="B153" t="s">
        <v>253</v>
      </c>
      <c r="C153">
        <v>0.92</v>
      </c>
      <c r="D153">
        <v>29.65</v>
      </c>
      <c r="E153">
        <v>0.27</v>
      </c>
      <c r="F153">
        <v>29.65</v>
      </c>
      <c r="G153">
        <v>29.66</v>
      </c>
      <c r="H153">
        <v>194342</v>
      </c>
      <c r="I153">
        <v>1376</v>
      </c>
      <c r="J153">
        <v>-0.09</v>
      </c>
      <c r="K153">
        <v>1.38</v>
      </c>
      <c r="L153">
        <v>29.35</v>
      </c>
      <c r="M153">
        <v>30.23</v>
      </c>
      <c r="N153">
        <v>29.33</v>
      </c>
      <c r="O153">
        <v>29.38</v>
      </c>
      <c r="P153">
        <v>11.44</v>
      </c>
      <c r="Q153">
        <v>58090.44</v>
      </c>
      <c r="R153">
        <v>1.47</v>
      </c>
      <c r="S153" t="s">
        <v>51</v>
      </c>
      <c r="T153" t="s">
        <v>31</v>
      </c>
      <c r="U153">
        <v>3.06</v>
      </c>
    </row>
    <row r="154" spans="1:21" x14ac:dyDescent="0.2">
      <c r="A154" t="str">
        <f>"600346"</f>
        <v>600346</v>
      </c>
      <c r="B154" t="s">
        <v>254</v>
      </c>
      <c r="C154">
        <v>-0.4</v>
      </c>
      <c r="D154">
        <v>15.12</v>
      </c>
      <c r="E154">
        <v>-0.06</v>
      </c>
      <c r="F154">
        <v>15.11</v>
      </c>
      <c r="G154">
        <v>15.12</v>
      </c>
      <c r="H154">
        <v>251113</v>
      </c>
      <c r="I154">
        <v>2613</v>
      </c>
      <c r="J154">
        <v>0</v>
      </c>
      <c r="K154">
        <v>0.36</v>
      </c>
      <c r="L154">
        <v>15.19</v>
      </c>
      <c r="M154">
        <v>15.44</v>
      </c>
      <c r="N154">
        <v>15.04</v>
      </c>
      <c r="O154">
        <v>15.18</v>
      </c>
      <c r="P154">
        <v>15.64</v>
      </c>
      <c r="Q154">
        <v>38279.449999999997</v>
      </c>
      <c r="R154">
        <v>0.63</v>
      </c>
      <c r="S154" t="s">
        <v>221</v>
      </c>
      <c r="T154" t="s">
        <v>250</v>
      </c>
      <c r="U154">
        <v>2.64</v>
      </c>
    </row>
    <row r="155" spans="1:21" x14ac:dyDescent="0.2">
      <c r="A155" t="str">
        <f>"600362"</f>
        <v>600362</v>
      </c>
      <c r="B155" t="s">
        <v>255</v>
      </c>
      <c r="C155">
        <v>-2.04</v>
      </c>
      <c r="D155">
        <v>22.59</v>
      </c>
      <c r="E155">
        <v>-0.47</v>
      </c>
      <c r="F155">
        <v>22.59</v>
      </c>
      <c r="G155">
        <v>22.6</v>
      </c>
      <c r="H155">
        <v>333201</v>
      </c>
      <c r="I155">
        <v>2427</v>
      </c>
      <c r="J155">
        <v>-0.08</v>
      </c>
      <c r="K155">
        <v>1.61</v>
      </c>
      <c r="L155">
        <v>22.88</v>
      </c>
      <c r="M155">
        <v>23.3</v>
      </c>
      <c r="N155">
        <v>22.51</v>
      </c>
      <c r="O155">
        <v>23.06</v>
      </c>
      <c r="P155">
        <v>11.77</v>
      </c>
      <c r="Q155">
        <v>76311.740000000005</v>
      </c>
      <c r="R155">
        <v>0.81</v>
      </c>
      <c r="S155" t="s">
        <v>256</v>
      </c>
      <c r="T155" t="s">
        <v>137</v>
      </c>
      <c r="U155">
        <v>3.43</v>
      </c>
    </row>
    <row r="156" spans="1:21" x14ac:dyDescent="0.2">
      <c r="A156" t="str">
        <f>"600372"</f>
        <v>600372</v>
      </c>
      <c r="B156" t="s">
        <v>257</v>
      </c>
      <c r="C156">
        <v>-2.93</v>
      </c>
      <c r="D156">
        <v>13.57</v>
      </c>
      <c r="E156">
        <v>-0.41</v>
      </c>
      <c r="F156">
        <v>13.56</v>
      </c>
      <c r="G156">
        <v>13.57</v>
      </c>
      <c r="H156">
        <v>769653</v>
      </c>
      <c r="I156">
        <v>3849</v>
      </c>
      <c r="J156">
        <v>7.0000000000000007E-2</v>
      </c>
      <c r="K156">
        <v>1.62</v>
      </c>
      <c r="L156">
        <v>14.03</v>
      </c>
      <c r="M156">
        <v>14.1</v>
      </c>
      <c r="N156">
        <v>13.44</v>
      </c>
      <c r="O156">
        <v>13.98</v>
      </c>
      <c r="P156">
        <v>40.94</v>
      </c>
      <c r="Q156">
        <v>105591.94</v>
      </c>
      <c r="R156">
        <v>0.84</v>
      </c>
      <c r="S156" t="s">
        <v>75</v>
      </c>
      <c r="T156" t="s">
        <v>71</v>
      </c>
      <c r="U156">
        <v>4.72</v>
      </c>
    </row>
    <row r="157" spans="1:21" x14ac:dyDescent="0.2">
      <c r="A157" t="str">
        <f>"600406"</f>
        <v>600406</v>
      </c>
      <c r="B157" t="s">
        <v>258</v>
      </c>
      <c r="C157">
        <v>-2.89</v>
      </c>
      <c r="D157">
        <v>26.24</v>
      </c>
      <c r="E157">
        <v>-0.78</v>
      </c>
      <c r="F157">
        <v>26.24</v>
      </c>
      <c r="G157">
        <v>26.25</v>
      </c>
      <c r="H157">
        <v>477526</v>
      </c>
      <c r="I157">
        <v>7283</v>
      </c>
      <c r="J157">
        <v>0</v>
      </c>
      <c r="K157">
        <v>0.6</v>
      </c>
      <c r="L157">
        <v>26.67</v>
      </c>
      <c r="M157">
        <v>27.52</v>
      </c>
      <c r="N157">
        <v>26.19</v>
      </c>
      <c r="O157">
        <v>27.02</v>
      </c>
      <c r="P157">
        <v>35.340000000000003</v>
      </c>
      <c r="Q157">
        <v>127072.06</v>
      </c>
      <c r="R157">
        <v>1.77</v>
      </c>
      <c r="S157" t="s">
        <v>115</v>
      </c>
      <c r="T157" t="s">
        <v>40</v>
      </c>
      <c r="U157">
        <v>4.92</v>
      </c>
    </row>
    <row r="158" spans="1:21" x14ac:dyDescent="0.2">
      <c r="A158" t="str">
        <f>"600415"</f>
        <v>600415</v>
      </c>
      <c r="B158" t="s">
        <v>259</v>
      </c>
      <c r="C158">
        <v>-3.58</v>
      </c>
      <c r="D158">
        <v>12.11</v>
      </c>
      <c r="E158">
        <v>-0.45</v>
      </c>
      <c r="F158">
        <v>12.1</v>
      </c>
      <c r="G158">
        <v>12.11</v>
      </c>
      <c r="H158">
        <v>967141</v>
      </c>
      <c r="I158">
        <v>9105</v>
      </c>
      <c r="J158">
        <v>0.17</v>
      </c>
      <c r="K158">
        <v>1.77</v>
      </c>
      <c r="L158">
        <v>12.59</v>
      </c>
      <c r="M158">
        <v>12.6</v>
      </c>
      <c r="N158">
        <v>12</v>
      </c>
      <c r="O158">
        <v>12.56</v>
      </c>
      <c r="P158">
        <v>21.39</v>
      </c>
      <c r="Q158">
        <v>118299.99</v>
      </c>
      <c r="R158">
        <v>0.64</v>
      </c>
      <c r="S158" t="s">
        <v>260</v>
      </c>
      <c r="T158" t="s">
        <v>94</v>
      </c>
      <c r="U158">
        <v>4.78</v>
      </c>
    </row>
    <row r="159" spans="1:21" x14ac:dyDescent="0.2">
      <c r="A159" t="str">
        <f>"600426"</f>
        <v>600426</v>
      </c>
      <c r="B159" t="s">
        <v>261</v>
      </c>
      <c r="C159">
        <v>-0.55000000000000004</v>
      </c>
      <c r="D159">
        <v>23.55</v>
      </c>
      <c r="E159">
        <v>-0.13</v>
      </c>
      <c r="F159">
        <v>23.55</v>
      </c>
      <c r="G159">
        <v>23.57</v>
      </c>
      <c r="H159">
        <v>287619</v>
      </c>
      <c r="I159">
        <v>2518</v>
      </c>
      <c r="J159">
        <v>-0.12</v>
      </c>
      <c r="K159">
        <v>1.36</v>
      </c>
      <c r="L159">
        <v>23.7</v>
      </c>
      <c r="M159">
        <v>24.25</v>
      </c>
      <c r="N159">
        <v>23.41</v>
      </c>
      <c r="O159">
        <v>23.68</v>
      </c>
      <c r="P159">
        <v>12.3</v>
      </c>
      <c r="Q159">
        <v>68628.14</v>
      </c>
      <c r="R159">
        <v>0.98</v>
      </c>
      <c r="S159" t="s">
        <v>47</v>
      </c>
      <c r="T159" t="s">
        <v>45</v>
      </c>
      <c r="U159">
        <v>3.55</v>
      </c>
    </row>
    <row r="160" spans="1:21" x14ac:dyDescent="0.2">
      <c r="A160" t="str">
        <f>"600436"</f>
        <v>600436</v>
      </c>
      <c r="B160" t="s">
        <v>262</v>
      </c>
      <c r="C160">
        <v>-0.28999999999999998</v>
      </c>
      <c r="D160">
        <v>251.27</v>
      </c>
      <c r="E160">
        <v>-0.73</v>
      </c>
      <c r="F160">
        <v>251.27</v>
      </c>
      <c r="G160">
        <v>251.33</v>
      </c>
      <c r="H160">
        <v>31885</v>
      </c>
      <c r="I160">
        <v>490</v>
      </c>
      <c r="J160">
        <v>-7.0000000000000007E-2</v>
      </c>
      <c r="K160">
        <v>0.53</v>
      </c>
      <c r="L160">
        <v>252.33</v>
      </c>
      <c r="M160">
        <v>257.57</v>
      </c>
      <c r="N160">
        <v>250.1</v>
      </c>
      <c r="O160">
        <v>252</v>
      </c>
      <c r="P160">
        <v>42.32</v>
      </c>
      <c r="Q160">
        <v>80988.02</v>
      </c>
      <c r="R160">
        <v>0.93</v>
      </c>
      <c r="S160" t="s">
        <v>51</v>
      </c>
      <c r="T160" t="s">
        <v>185</v>
      </c>
      <c r="U160">
        <v>2.96</v>
      </c>
    </row>
    <row r="161" spans="1:21" x14ac:dyDescent="0.2">
      <c r="A161" t="str">
        <f>"600438"</f>
        <v>600438</v>
      </c>
      <c r="B161" t="s">
        <v>263</v>
      </c>
      <c r="C161">
        <v>-1.98</v>
      </c>
      <c r="D161">
        <v>29.63</v>
      </c>
      <c r="E161">
        <v>-0.6</v>
      </c>
      <c r="F161">
        <v>29.62</v>
      </c>
      <c r="G161">
        <v>29.63</v>
      </c>
      <c r="H161">
        <v>593990</v>
      </c>
      <c r="I161">
        <v>5024</v>
      </c>
      <c r="J161">
        <v>0.03</v>
      </c>
      <c r="K161">
        <v>1.32</v>
      </c>
      <c r="L161">
        <v>30.28</v>
      </c>
      <c r="M161">
        <v>30.62</v>
      </c>
      <c r="N161">
        <v>29.3</v>
      </c>
      <c r="O161">
        <v>30.23</v>
      </c>
      <c r="P161" t="s">
        <v>25</v>
      </c>
      <c r="Q161">
        <v>178421.97</v>
      </c>
      <c r="R161">
        <v>0.62</v>
      </c>
      <c r="S161" t="s">
        <v>115</v>
      </c>
      <c r="T161" t="s">
        <v>55</v>
      </c>
      <c r="U161">
        <v>4.37</v>
      </c>
    </row>
    <row r="162" spans="1:21" x14ac:dyDescent="0.2">
      <c r="A162" t="str">
        <f>"600460"</f>
        <v>600460</v>
      </c>
      <c r="B162" t="s">
        <v>264</v>
      </c>
      <c r="C162">
        <v>3.8</v>
      </c>
      <c r="D162">
        <v>33.299999999999997</v>
      </c>
      <c r="E162">
        <v>1.22</v>
      </c>
      <c r="F162">
        <v>33.299999999999997</v>
      </c>
      <c r="G162">
        <v>33.31</v>
      </c>
      <c r="H162">
        <v>1548416</v>
      </c>
      <c r="I162">
        <v>11142</v>
      </c>
      <c r="J162">
        <v>-0.11</v>
      </c>
      <c r="K162">
        <v>9.3000000000000007</v>
      </c>
      <c r="L162">
        <v>32.1</v>
      </c>
      <c r="M162">
        <v>34.69</v>
      </c>
      <c r="N162">
        <v>31.35</v>
      </c>
      <c r="O162">
        <v>32.08</v>
      </c>
      <c r="P162">
        <v>1439.15</v>
      </c>
      <c r="Q162">
        <v>511902.5</v>
      </c>
      <c r="R162">
        <v>1.47</v>
      </c>
      <c r="S162" t="s">
        <v>111</v>
      </c>
      <c r="T162" t="s">
        <v>94</v>
      </c>
      <c r="U162">
        <v>10.41</v>
      </c>
    </row>
    <row r="163" spans="1:21" x14ac:dyDescent="0.2">
      <c r="A163" t="str">
        <f>"600489"</f>
        <v>600489</v>
      </c>
      <c r="B163" t="s">
        <v>265</v>
      </c>
      <c r="C163">
        <v>-1.86</v>
      </c>
      <c r="D163">
        <v>12.69</v>
      </c>
      <c r="E163">
        <v>-0.24</v>
      </c>
      <c r="F163">
        <v>12.69</v>
      </c>
      <c r="G163">
        <v>12.7</v>
      </c>
      <c r="H163">
        <v>1067804</v>
      </c>
      <c r="I163">
        <v>8006</v>
      </c>
      <c r="J163">
        <v>0.08</v>
      </c>
      <c r="K163">
        <v>2.2000000000000002</v>
      </c>
      <c r="L163">
        <v>12.71</v>
      </c>
      <c r="M163">
        <v>12.95</v>
      </c>
      <c r="N163">
        <v>12.59</v>
      </c>
      <c r="O163">
        <v>12.93</v>
      </c>
      <c r="P163">
        <v>17.45</v>
      </c>
      <c r="Q163">
        <v>136134.10999999999</v>
      </c>
      <c r="R163">
        <v>1.05</v>
      </c>
      <c r="S163" t="s">
        <v>266</v>
      </c>
      <c r="T163" t="s">
        <v>71</v>
      </c>
      <c r="U163">
        <v>2.78</v>
      </c>
    </row>
    <row r="164" spans="1:21" x14ac:dyDescent="0.2">
      <c r="A164" t="str">
        <f>"600515"</f>
        <v>600515</v>
      </c>
      <c r="B164" t="s">
        <v>267</v>
      </c>
      <c r="C164">
        <v>0.26</v>
      </c>
      <c r="D164">
        <v>3.92</v>
      </c>
      <c r="E164">
        <v>0.01</v>
      </c>
      <c r="F164">
        <v>3.91</v>
      </c>
      <c r="G164">
        <v>3.92</v>
      </c>
      <c r="H164">
        <v>1004552</v>
      </c>
      <c r="I164">
        <v>19983</v>
      </c>
      <c r="J164">
        <v>0.51</v>
      </c>
      <c r="K164">
        <v>1.0900000000000001</v>
      </c>
      <c r="L164">
        <v>3.91</v>
      </c>
      <c r="M164">
        <v>3.95</v>
      </c>
      <c r="N164">
        <v>3.88</v>
      </c>
      <c r="O164">
        <v>3.91</v>
      </c>
      <c r="P164">
        <v>157.81</v>
      </c>
      <c r="Q164">
        <v>39322.92</v>
      </c>
      <c r="R164">
        <v>0.48</v>
      </c>
      <c r="S164" t="s">
        <v>203</v>
      </c>
      <c r="T164" t="s">
        <v>268</v>
      </c>
      <c r="U164">
        <v>1.79</v>
      </c>
    </row>
    <row r="165" spans="1:21" x14ac:dyDescent="0.2">
      <c r="A165" t="str">
        <f>"600519"</f>
        <v>600519</v>
      </c>
      <c r="B165" t="s">
        <v>269</v>
      </c>
      <c r="C165">
        <v>-1.3</v>
      </c>
      <c r="D165">
        <v>1577.2</v>
      </c>
      <c r="E165">
        <v>-20.81</v>
      </c>
      <c r="F165">
        <v>1577.2</v>
      </c>
      <c r="G165">
        <v>1577.28</v>
      </c>
      <c r="H165">
        <v>49223</v>
      </c>
      <c r="I165">
        <v>657</v>
      </c>
      <c r="J165">
        <v>0.01</v>
      </c>
      <c r="K165">
        <v>0.39</v>
      </c>
      <c r="L165">
        <v>1589</v>
      </c>
      <c r="M165">
        <v>1623</v>
      </c>
      <c r="N165">
        <v>1573.95</v>
      </c>
      <c r="O165">
        <v>1598.01</v>
      </c>
      <c r="P165">
        <v>24.43</v>
      </c>
      <c r="Q165">
        <v>784479.83</v>
      </c>
      <c r="R165">
        <v>0.94</v>
      </c>
      <c r="S165" t="s">
        <v>54</v>
      </c>
      <c r="T165" t="s">
        <v>73</v>
      </c>
      <c r="U165">
        <v>3.07</v>
      </c>
    </row>
    <row r="166" spans="1:21" x14ac:dyDescent="0.2">
      <c r="A166" t="str">
        <f>"600547"</f>
        <v>600547</v>
      </c>
      <c r="B166" t="s">
        <v>270</v>
      </c>
      <c r="C166">
        <v>-1.79</v>
      </c>
      <c r="D166">
        <v>24.67</v>
      </c>
      <c r="E166">
        <v>-0.45</v>
      </c>
      <c r="F166">
        <v>24.66</v>
      </c>
      <c r="G166">
        <v>24.67</v>
      </c>
      <c r="H166">
        <v>457916</v>
      </c>
      <c r="I166">
        <v>4576</v>
      </c>
      <c r="J166">
        <v>0.04</v>
      </c>
      <c r="K166">
        <v>1.27</v>
      </c>
      <c r="L166">
        <v>24.81</v>
      </c>
      <c r="M166">
        <v>25.2</v>
      </c>
      <c r="N166">
        <v>24.56</v>
      </c>
      <c r="O166">
        <v>25.12</v>
      </c>
      <c r="P166">
        <v>40.07</v>
      </c>
      <c r="Q166">
        <v>113741.75999999999</v>
      </c>
      <c r="R166">
        <v>0.96</v>
      </c>
      <c r="S166" t="s">
        <v>266</v>
      </c>
      <c r="T166" t="s">
        <v>45</v>
      </c>
      <c r="U166">
        <v>2.5499999999999998</v>
      </c>
    </row>
    <row r="167" spans="1:21" x14ac:dyDescent="0.2">
      <c r="A167" t="str">
        <f>"600570"</f>
        <v>600570</v>
      </c>
      <c r="B167" t="s">
        <v>271</v>
      </c>
      <c r="C167">
        <v>-0.28999999999999998</v>
      </c>
      <c r="D167">
        <v>34.33</v>
      </c>
      <c r="E167">
        <v>-0.1</v>
      </c>
      <c r="F167">
        <v>34.33</v>
      </c>
      <c r="G167">
        <v>34.340000000000003</v>
      </c>
      <c r="H167">
        <v>1638672</v>
      </c>
      <c r="I167">
        <v>11438</v>
      </c>
      <c r="J167">
        <v>-0.34</v>
      </c>
      <c r="K167">
        <v>8.65</v>
      </c>
      <c r="L167">
        <v>35</v>
      </c>
      <c r="M167">
        <v>37.299999999999997</v>
      </c>
      <c r="N167">
        <v>34.24</v>
      </c>
      <c r="O167">
        <v>34.43</v>
      </c>
      <c r="P167">
        <v>109.47</v>
      </c>
      <c r="Q167">
        <v>578344.32999999996</v>
      </c>
      <c r="R167">
        <v>1.03</v>
      </c>
      <c r="S167" t="s">
        <v>121</v>
      </c>
      <c r="T167" t="s">
        <v>94</v>
      </c>
      <c r="U167">
        <v>8.89</v>
      </c>
    </row>
    <row r="168" spans="1:21" x14ac:dyDescent="0.2">
      <c r="A168" t="str">
        <f>"600584"</f>
        <v>600584</v>
      </c>
      <c r="B168" t="s">
        <v>272</v>
      </c>
      <c r="C168">
        <v>-0.97</v>
      </c>
      <c r="D168">
        <v>46.1</v>
      </c>
      <c r="E168">
        <v>-0.45</v>
      </c>
      <c r="F168">
        <v>46.09</v>
      </c>
      <c r="G168">
        <v>46.1</v>
      </c>
      <c r="H168">
        <v>999999</v>
      </c>
      <c r="I168">
        <v>10816</v>
      </c>
      <c r="J168">
        <v>0.41</v>
      </c>
      <c r="K168">
        <v>5.59</v>
      </c>
      <c r="L168">
        <v>46.58</v>
      </c>
      <c r="M168">
        <v>47.55</v>
      </c>
      <c r="N168">
        <v>45.01</v>
      </c>
      <c r="O168">
        <v>46.55</v>
      </c>
      <c r="P168">
        <v>57.48</v>
      </c>
      <c r="Q168">
        <v>461143.08</v>
      </c>
      <c r="R168">
        <v>0.76</v>
      </c>
      <c r="S168" t="s">
        <v>111</v>
      </c>
      <c r="T168" t="s">
        <v>40</v>
      </c>
      <c r="U168">
        <v>5.46</v>
      </c>
    </row>
    <row r="169" spans="1:21" x14ac:dyDescent="0.2">
      <c r="A169" t="str">
        <f>"600585"</f>
        <v>600585</v>
      </c>
      <c r="B169" t="s">
        <v>273</v>
      </c>
      <c r="C169">
        <v>-0.75</v>
      </c>
      <c r="D169">
        <v>26.36</v>
      </c>
      <c r="E169">
        <v>-0.2</v>
      </c>
      <c r="F169">
        <v>26.36</v>
      </c>
      <c r="G169">
        <v>26.37</v>
      </c>
      <c r="H169">
        <v>221133</v>
      </c>
      <c r="I169">
        <v>2703</v>
      </c>
      <c r="J169">
        <v>0.04</v>
      </c>
      <c r="K169">
        <v>0.55000000000000004</v>
      </c>
      <c r="L169">
        <v>26.48</v>
      </c>
      <c r="M169">
        <v>26.89</v>
      </c>
      <c r="N169">
        <v>26.23</v>
      </c>
      <c r="O169">
        <v>26.56</v>
      </c>
      <c r="P169">
        <v>20.149999999999999</v>
      </c>
      <c r="Q169">
        <v>58761.599999999999</v>
      </c>
      <c r="R169">
        <v>0.91</v>
      </c>
      <c r="S169" t="s">
        <v>274</v>
      </c>
      <c r="T169" t="s">
        <v>57</v>
      </c>
      <c r="U169">
        <v>2.48</v>
      </c>
    </row>
    <row r="170" spans="1:21" x14ac:dyDescent="0.2">
      <c r="A170" t="str">
        <f>"600588"</f>
        <v>600588</v>
      </c>
      <c r="B170" t="s">
        <v>275</v>
      </c>
      <c r="C170">
        <v>-2.67</v>
      </c>
      <c r="D170">
        <v>13.47</v>
      </c>
      <c r="E170">
        <v>-0.37</v>
      </c>
      <c r="F170">
        <v>13.47</v>
      </c>
      <c r="G170">
        <v>13.48</v>
      </c>
      <c r="H170">
        <v>1646423</v>
      </c>
      <c r="I170">
        <v>7812</v>
      </c>
      <c r="J170">
        <v>7.0000000000000007E-2</v>
      </c>
      <c r="K170">
        <v>4.82</v>
      </c>
      <c r="L170">
        <v>14.11</v>
      </c>
      <c r="M170">
        <v>14.53</v>
      </c>
      <c r="N170">
        <v>13.3</v>
      </c>
      <c r="O170">
        <v>13.84</v>
      </c>
      <c r="P170" t="s">
        <v>25</v>
      </c>
      <c r="Q170">
        <v>227068.46</v>
      </c>
      <c r="R170">
        <v>1.39</v>
      </c>
      <c r="S170" t="s">
        <v>121</v>
      </c>
      <c r="T170" t="s">
        <v>71</v>
      </c>
      <c r="U170">
        <v>8.89</v>
      </c>
    </row>
    <row r="171" spans="1:21" x14ac:dyDescent="0.2">
      <c r="A171" t="str">
        <f>"600600"</f>
        <v>600600</v>
      </c>
      <c r="B171" t="s">
        <v>276</v>
      </c>
      <c r="C171">
        <v>-1.3</v>
      </c>
      <c r="D171">
        <v>74.12</v>
      </c>
      <c r="E171">
        <v>-0.98</v>
      </c>
      <c r="F171">
        <v>74.12</v>
      </c>
      <c r="G171">
        <v>74.150000000000006</v>
      </c>
      <c r="H171">
        <v>80886</v>
      </c>
      <c r="I171">
        <v>631</v>
      </c>
      <c r="J171">
        <v>-0.11</v>
      </c>
      <c r="K171">
        <v>1.1399999999999999</v>
      </c>
      <c r="L171">
        <v>74.930000000000007</v>
      </c>
      <c r="M171">
        <v>76.5</v>
      </c>
      <c r="N171">
        <v>73.760000000000005</v>
      </c>
      <c r="O171">
        <v>75.099999999999994</v>
      </c>
      <c r="P171">
        <v>15.2</v>
      </c>
      <c r="Q171">
        <v>60764.77</v>
      </c>
      <c r="R171">
        <v>0.77</v>
      </c>
      <c r="S171" t="s">
        <v>239</v>
      </c>
      <c r="T171" t="s">
        <v>45</v>
      </c>
      <c r="U171">
        <v>3.65</v>
      </c>
    </row>
    <row r="172" spans="1:21" x14ac:dyDescent="0.2">
      <c r="A172" t="str">
        <f>"600660"</f>
        <v>600660</v>
      </c>
      <c r="B172" t="s">
        <v>277</v>
      </c>
      <c r="C172">
        <v>0</v>
      </c>
      <c r="D172">
        <v>57.28</v>
      </c>
      <c r="E172">
        <v>0</v>
      </c>
      <c r="F172">
        <v>57.28</v>
      </c>
      <c r="G172">
        <v>57.29</v>
      </c>
      <c r="H172">
        <v>197901</v>
      </c>
      <c r="I172">
        <v>2628</v>
      </c>
      <c r="J172">
        <v>-0.04</v>
      </c>
      <c r="K172">
        <v>0.99</v>
      </c>
      <c r="L172">
        <v>57.4</v>
      </c>
      <c r="M172">
        <v>59.12</v>
      </c>
      <c r="N172">
        <v>57</v>
      </c>
      <c r="O172">
        <v>57.28</v>
      </c>
      <c r="P172">
        <v>20.46</v>
      </c>
      <c r="Q172">
        <v>114484.69</v>
      </c>
      <c r="R172">
        <v>1.23</v>
      </c>
      <c r="S172" t="s">
        <v>44</v>
      </c>
      <c r="T172" t="s">
        <v>185</v>
      </c>
      <c r="U172">
        <v>3.7</v>
      </c>
    </row>
    <row r="173" spans="1:21" x14ac:dyDescent="0.2">
      <c r="A173" t="str">
        <f>"600674"</f>
        <v>600674</v>
      </c>
      <c r="B173" t="s">
        <v>278</v>
      </c>
      <c r="C173">
        <v>-0.95</v>
      </c>
      <c r="D173">
        <v>16.739999999999998</v>
      </c>
      <c r="E173">
        <v>-0.16</v>
      </c>
      <c r="F173">
        <v>16.739999999999998</v>
      </c>
      <c r="G173">
        <v>16.75</v>
      </c>
      <c r="H173">
        <v>383278</v>
      </c>
      <c r="I173">
        <v>3197</v>
      </c>
      <c r="J173">
        <v>0.06</v>
      </c>
      <c r="K173">
        <v>0.79</v>
      </c>
      <c r="L173">
        <v>16.850000000000001</v>
      </c>
      <c r="M173">
        <v>17.03</v>
      </c>
      <c r="N173">
        <v>16.670000000000002</v>
      </c>
      <c r="O173">
        <v>16.899999999999999</v>
      </c>
      <c r="P173">
        <v>13.84</v>
      </c>
      <c r="Q173">
        <v>64456.22</v>
      </c>
      <c r="R173">
        <v>1.1499999999999999</v>
      </c>
      <c r="S173" t="s">
        <v>216</v>
      </c>
      <c r="T173" t="s">
        <v>55</v>
      </c>
      <c r="U173">
        <v>2.13</v>
      </c>
    </row>
    <row r="174" spans="1:21" x14ac:dyDescent="0.2">
      <c r="A174" t="str">
        <f>"600690"</f>
        <v>600690</v>
      </c>
      <c r="B174" t="s">
        <v>279</v>
      </c>
      <c r="C174">
        <v>1.51</v>
      </c>
      <c r="D174">
        <v>28.89</v>
      </c>
      <c r="E174">
        <v>0.43</v>
      </c>
      <c r="F174">
        <v>28.89</v>
      </c>
      <c r="G174">
        <v>28.9</v>
      </c>
      <c r="H174">
        <v>801476</v>
      </c>
      <c r="I174">
        <v>6292</v>
      </c>
      <c r="J174">
        <v>0</v>
      </c>
      <c r="K174">
        <v>1.28</v>
      </c>
      <c r="L174">
        <v>28.46</v>
      </c>
      <c r="M174">
        <v>29.83</v>
      </c>
      <c r="N174">
        <v>28.41</v>
      </c>
      <c r="O174">
        <v>28.46</v>
      </c>
      <c r="P174">
        <v>13.42</v>
      </c>
      <c r="Q174">
        <v>234851.01</v>
      </c>
      <c r="R174">
        <v>1.39</v>
      </c>
      <c r="S174" t="s">
        <v>42</v>
      </c>
      <c r="T174" t="s">
        <v>45</v>
      </c>
      <c r="U174">
        <v>4.99</v>
      </c>
    </row>
    <row r="175" spans="1:21" x14ac:dyDescent="0.2">
      <c r="A175" t="str">
        <f>"600732"</f>
        <v>600732</v>
      </c>
      <c r="B175" t="s">
        <v>280</v>
      </c>
      <c r="C175">
        <v>5.22</v>
      </c>
      <c r="D175">
        <v>16.329999999999998</v>
      </c>
      <c r="E175">
        <v>0.81</v>
      </c>
      <c r="F175">
        <v>16.32</v>
      </c>
      <c r="G175">
        <v>16.329999999999998</v>
      </c>
      <c r="H175">
        <v>2034927</v>
      </c>
      <c r="I175">
        <v>18551</v>
      </c>
      <c r="J175">
        <v>0.18</v>
      </c>
      <c r="K175">
        <v>12.74</v>
      </c>
      <c r="L175">
        <v>16.5</v>
      </c>
      <c r="M175">
        <v>17.07</v>
      </c>
      <c r="N175">
        <v>16.16</v>
      </c>
      <c r="O175">
        <v>15.52</v>
      </c>
      <c r="P175" t="s">
        <v>25</v>
      </c>
      <c r="Q175">
        <v>340185.26</v>
      </c>
      <c r="R175">
        <v>1.87</v>
      </c>
      <c r="S175" t="s">
        <v>115</v>
      </c>
      <c r="T175" t="s">
        <v>125</v>
      </c>
      <c r="U175">
        <v>5.86</v>
      </c>
    </row>
    <row r="176" spans="1:21" x14ac:dyDescent="0.2">
      <c r="A176" t="str">
        <f>"600741"</f>
        <v>600741</v>
      </c>
      <c r="B176" t="s">
        <v>281</v>
      </c>
      <c r="C176">
        <v>2.5099999999999998</v>
      </c>
      <c r="D176">
        <v>17.12</v>
      </c>
      <c r="E176">
        <v>0.42</v>
      </c>
      <c r="F176">
        <v>17.12</v>
      </c>
      <c r="G176">
        <v>17.13</v>
      </c>
      <c r="H176">
        <v>565924</v>
      </c>
      <c r="I176">
        <v>4587</v>
      </c>
      <c r="J176">
        <v>0.28999999999999998</v>
      </c>
      <c r="K176">
        <v>1.8</v>
      </c>
      <c r="L176">
        <v>16.71</v>
      </c>
      <c r="M176">
        <v>17.48</v>
      </c>
      <c r="N176">
        <v>16.71</v>
      </c>
      <c r="O176">
        <v>16.7</v>
      </c>
      <c r="P176">
        <v>9.0500000000000007</v>
      </c>
      <c r="Q176">
        <v>96383.89</v>
      </c>
      <c r="R176">
        <v>1.56</v>
      </c>
      <c r="S176" t="s">
        <v>44</v>
      </c>
      <c r="T176" t="s">
        <v>125</v>
      </c>
      <c r="U176">
        <v>4.6100000000000003</v>
      </c>
    </row>
    <row r="177" spans="1:21" x14ac:dyDescent="0.2">
      <c r="A177" t="str">
        <f>"600745"</f>
        <v>600745</v>
      </c>
      <c r="B177" t="s">
        <v>282</v>
      </c>
      <c r="C177">
        <v>-1.66</v>
      </c>
      <c r="D177">
        <v>49.15</v>
      </c>
      <c r="E177">
        <v>-0.83</v>
      </c>
      <c r="F177">
        <v>49.14</v>
      </c>
      <c r="G177">
        <v>49.15</v>
      </c>
      <c r="H177">
        <v>501527</v>
      </c>
      <c r="I177">
        <v>3595</v>
      </c>
      <c r="J177">
        <v>0.06</v>
      </c>
      <c r="K177">
        <v>4.04</v>
      </c>
      <c r="L177">
        <v>50.96</v>
      </c>
      <c r="M177">
        <v>50.98</v>
      </c>
      <c r="N177">
        <v>48.88</v>
      </c>
      <c r="O177">
        <v>49.98</v>
      </c>
      <c r="P177">
        <v>110.52</v>
      </c>
      <c r="Q177">
        <v>249324.38</v>
      </c>
      <c r="R177">
        <v>0.96</v>
      </c>
      <c r="S177" t="s">
        <v>111</v>
      </c>
      <c r="T177" t="s">
        <v>69</v>
      </c>
      <c r="U177">
        <v>4.2</v>
      </c>
    </row>
    <row r="178" spans="1:21" x14ac:dyDescent="0.2">
      <c r="A178" t="str">
        <f>"600760"</f>
        <v>600760</v>
      </c>
      <c r="B178" t="s">
        <v>283</v>
      </c>
      <c r="C178">
        <v>-7.8</v>
      </c>
      <c r="D178">
        <v>55.21</v>
      </c>
      <c r="E178">
        <v>-4.67</v>
      </c>
      <c r="F178">
        <v>55.21</v>
      </c>
      <c r="G178">
        <v>55.22</v>
      </c>
      <c r="H178">
        <v>1124633</v>
      </c>
      <c r="I178">
        <v>10045</v>
      </c>
      <c r="J178">
        <v>0.47</v>
      </c>
      <c r="K178">
        <v>4.0999999999999996</v>
      </c>
      <c r="L178">
        <v>59.3</v>
      </c>
      <c r="M178">
        <v>59.36</v>
      </c>
      <c r="N178">
        <v>54</v>
      </c>
      <c r="O178">
        <v>59.88</v>
      </c>
      <c r="P178">
        <v>62.77</v>
      </c>
      <c r="Q178">
        <v>630621.73</v>
      </c>
      <c r="R178">
        <v>1.1499999999999999</v>
      </c>
      <c r="S178" t="s">
        <v>75</v>
      </c>
      <c r="T178" t="s">
        <v>45</v>
      </c>
      <c r="U178">
        <v>8.9499999999999993</v>
      </c>
    </row>
    <row r="179" spans="1:21" x14ac:dyDescent="0.2">
      <c r="A179" t="str">
        <f>"600795"</f>
        <v>600795</v>
      </c>
      <c r="B179" t="s">
        <v>284</v>
      </c>
      <c r="C179">
        <v>-1.02</v>
      </c>
      <c r="D179">
        <v>4.84</v>
      </c>
      <c r="E179">
        <v>-0.05</v>
      </c>
      <c r="F179">
        <v>4.84</v>
      </c>
      <c r="G179">
        <v>4.8499999999999996</v>
      </c>
      <c r="H179">
        <v>1365267</v>
      </c>
      <c r="I179">
        <v>18459</v>
      </c>
      <c r="J179">
        <v>-0.2</v>
      </c>
      <c r="K179">
        <v>0.77</v>
      </c>
      <c r="L179">
        <v>4.87</v>
      </c>
      <c r="M179">
        <v>4.91</v>
      </c>
      <c r="N179">
        <v>4.82</v>
      </c>
      <c r="O179">
        <v>4.8899999999999997</v>
      </c>
      <c r="P179">
        <v>7.04</v>
      </c>
      <c r="Q179">
        <v>66383.87</v>
      </c>
      <c r="R179">
        <v>0.85</v>
      </c>
      <c r="S179" t="s">
        <v>208</v>
      </c>
      <c r="T179" t="s">
        <v>250</v>
      </c>
      <c r="U179">
        <v>1.84</v>
      </c>
    </row>
    <row r="180" spans="1:21" x14ac:dyDescent="0.2">
      <c r="A180" t="str">
        <f>"600803"</f>
        <v>600803</v>
      </c>
      <c r="B180" t="s">
        <v>285</v>
      </c>
      <c r="C180">
        <v>-1.02</v>
      </c>
      <c r="D180">
        <v>19.48</v>
      </c>
      <c r="E180">
        <v>-0.2</v>
      </c>
      <c r="F180">
        <v>19.47</v>
      </c>
      <c r="G180">
        <v>19.48</v>
      </c>
      <c r="H180">
        <v>177915</v>
      </c>
      <c r="I180">
        <v>2082</v>
      </c>
      <c r="J180">
        <v>0.1</v>
      </c>
      <c r="K180">
        <v>0.63</v>
      </c>
      <c r="L180">
        <v>19.600000000000001</v>
      </c>
      <c r="M180">
        <v>20</v>
      </c>
      <c r="N180">
        <v>19.329999999999998</v>
      </c>
      <c r="O180">
        <v>19.68</v>
      </c>
      <c r="P180">
        <v>12.96</v>
      </c>
      <c r="Q180">
        <v>34877.26</v>
      </c>
      <c r="R180">
        <v>1.17</v>
      </c>
      <c r="S180" t="s">
        <v>286</v>
      </c>
      <c r="T180" t="s">
        <v>112</v>
      </c>
      <c r="U180">
        <v>3.4</v>
      </c>
    </row>
    <row r="181" spans="1:21" x14ac:dyDescent="0.2">
      <c r="A181" t="str">
        <f>"600809"</f>
        <v>600809</v>
      </c>
      <c r="B181" t="s">
        <v>287</v>
      </c>
      <c r="C181">
        <v>-1.77</v>
      </c>
      <c r="D181">
        <v>222</v>
      </c>
      <c r="E181">
        <v>-4</v>
      </c>
      <c r="F181">
        <v>222</v>
      </c>
      <c r="G181">
        <v>222.01</v>
      </c>
      <c r="H181">
        <v>66435</v>
      </c>
      <c r="I181">
        <v>676</v>
      </c>
      <c r="J181">
        <v>-0.26</v>
      </c>
      <c r="K181">
        <v>0.54</v>
      </c>
      <c r="L181">
        <v>227</v>
      </c>
      <c r="M181">
        <v>230.4</v>
      </c>
      <c r="N181">
        <v>221.2</v>
      </c>
      <c r="O181">
        <v>226</v>
      </c>
      <c r="P181">
        <v>17.899999999999999</v>
      </c>
      <c r="Q181">
        <v>149865.21</v>
      </c>
      <c r="R181">
        <v>0.67</v>
      </c>
      <c r="S181" t="s">
        <v>54</v>
      </c>
      <c r="T181" t="s">
        <v>98</v>
      </c>
      <c r="U181">
        <v>4.07</v>
      </c>
    </row>
    <row r="182" spans="1:21" x14ac:dyDescent="0.2">
      <c r="A182" t="str">
        <f>"600837"</f>
        <v>600837</v>
      </c>
      <c r="B182" t="s">
        <v>288</v>
      </c>
      <c r="C182">
        <v>-1.69</v>
      </c>
      <c r="D182">
        <v>12.18</v>
      </c>
      <c r="E182">
        <v>-0.21</v>
      </c>
      <c r="F182">
        <v>12.17</v>
      </c>
      <c r="G182">
        <v>12.18</v>
      </c>
      <c r="H182">
        <v>1556584</v>
      </c>
      <c r="I182">
        <v>25511</v>
      </c>
      <c r="J182">
        <v>0.16</v>
      </c>
      <c r="K182">
        <v>1.61</v>
      </c>
      <c r="L182">
        <v>12.39</v>
      </c>
      <c r="M182">
        <v>12.55</v>
      </c>
      <c r="N182">
        <v>12.08</v>
      </c>
      <c r="O182">
        <v>12.39</v>
      </c>
      <c r="P182" t="s">
        <v>25</v>
      </c>
      <c r="Q182">
        <v>191768.25</v>
      </c>
      <c r="R182">
        <v>0.5</v>
      </c>
      <c r="S182" t="s">
        <v>36</v>
      </c>
      <c r="T182" t="s">
        <v>125</v>
      </c>
      <c r="U182">
        <v>3.79</v>
      </c>
    </row>
    <row r="183" spans="1:21" x14ac:dyDescent="0.2">
      <c r="A183" t="str">
        <f>"600845"</f>
        <v>600845</v>
      </c>
      <c r="B183" t="s">
        <v>289</v>
      </c>
      <c r="C183">
        <v>-2.0299999999999998</v>
      </c>
      <c r="D183">
        <v>29.89</v>
      </c>
      <c r="E183">
        <v>-0.62</v>
      </c>
      <c r="F183">
        <v>29.89</v>
      </c>
      <c r="G183">
        <v>29.9</v>
      </c>
      <c r="H183">
        <v>444221</v>
      </c>
      <c r="I183">
        <v>4120</v>
      </c>
      <c r="J183">
        <v>-0.19</v>
      </c>
      <c r="K183">
        <v>2.09</v>
      </c>
      <c r="L183">
        <v>30.89</v>
      </c>
      <c r="M183">
        <v>30.89</v>
      </c>
      <c r="N183">
        <v>29.63</v>
      </c>
      <c r="O183">
        <v>30.51</v>
      </c>
      <c r="P183">
        <v>33.5</v>
      </c>
      <c r="Q183">
        <v>134400.41</v>
      </c>
      <c r="R183">
        <v>1.06</v>
      </c>
      <c r="S183" t="s">
        <v>121</v>
      </c>
      <c r="T183" t="s">
        <v>125</v>
      </c>
      <c r="U183">
        <v>4.13</v>
      </c>
    </row>
    <row r="184" spans="1:21" x14ac:dyDescent="0.2">
      <c r="A184" t="str">
        <f>"600875"</f>
        <v>600875</v>
      </c>
      <c r="B184" t="s">
        <v>290</v>
      </c>
      <c r="C184">
        <v>0</v>
      </c>
      <c r="D184">
        <v>16.32</v>
      </c>
      <c r="E184">
        <v>0</v>
      </c>
      <c r="F184">
        <v>16.309999999999999</v>
      </c>
      <c r="G184">
        <v>16.32</v>
      </c>
      <c r="H184">
        <v>485486</v>
      </c>
      <c r="I184">
        <v>4728</v>
      </c>
      <c r="J184">
        <v>0.25</v>
      </c>
      <c r="K184">
        <v>2.4</v>
      </c>
      <c r="L184">
        <v>16.350000000000001</v>
      </c>
      <c r="M184">
        <v>17.059999999999999</v>
      </c>
      <c r="N184">
        <v>16.170000000000002</v>
      </c>
      <c r="O184">
        <v>16.32</v>
      </c>
      <c r="P184">
        <v>14.54</v>
      </c>
      <c r="Q184">
        <v>80831.740000000005</v>
      </c>
      <c r="R184">
        <v>1.34</v>
      </c>
      <c r="S184" t="s">
        <v>115</v>
      </c>
      <c r="T184" t="s">
        <v>55</v>
      </c>
      <c r="U184">
        <v>5.45</v>
      </c>
    </row>
    <row r="185" spans="1:21" x14ac:dyDescent="0.2">
      <c r="A185" t="str">
        <f>"600886"</f>
        <v>600886</v>
      </c>
      <c r="B185" t="s">
        <v>291</v>
      </c>
      <c r="C185">
        <v>-7.0000000000000007E-2</v>
      </c>
      <c r="D185">
        <v>15.11</v>
      </c>
      <c r="E185">
        <v>-0.01</v>
      </c>
      <c r="F185">
        <v>15.11</v>
      </c>
      <c r="G185">
        <v>15.12</v>
      </c>
      <c r="H185">
        <v>395362</v>
      </c>
      <c r="I185">
        <v>3115</v>
      </c>
      <c r="J185">
        <v>0</v>
      </c>
      <c r="K185">
        <v>0.56999999999999995</v>
      </c>
      <c r="L185">
        <v>15.08</v>
      </c>
      <c r="M185">
        <v>15.24</v>
      </c>
      <c r="N185">
        <v>15.02</v>
      </c>
      <c r="O185">
        <v>15.12</v>
      </c>
      <c r="P185">
        <v>12.84</v>
      </c>
      <c r="Q185">
        <v>59912.13</v>
      </c>
      <c r="R185">
        <v>1.1399999999999999</v>
      </c>
      <c r="S185" t="s">
        <v>216</v>
      </c>
      <c r="T185" t="s">
        <v>71</v>
      </c>
      <c r="U185">
        <v>1.46</v>
      </c>
    </row>
    <row r="186" spans="1:21" x14ac:dyDescent="0.2">
      <c r="A186" t="str">
        <f>"600887"</f>
        <v>600887</v>
      </c>
      <c r="B186" t="s">
        <v>292</v>
      </c>
      <c r="C186">
        <v>-0.7</v>
      </c>
      <c r="D186">
        <v>29.8</v>
      </c>
      <c r="E186">
        <v>-0.21</v>
      </c>
      <c r="F186">
        <v>29.79</v>
      </c>
      <c r="G186">
        <v>29.8</v>
      </c>
      <c r="H186">
        <v>593732</v>
      </c>
      <c r="I186">
        <v>7340</v>
      </c>
      <c r="J186">
        <v>0</v>
      </c>
      <c r="K186">
        <v>0.94</v>
      </c>
      <c r="L186">
        <v>29.9</v>
      </c>
      <c r="M186">
        <v>30.48</v>
      </c>
      <c r="N186">
        <v>29.65</v>
      </c>
      <c r="O186">
        <v>30.01</v>
      </c>
      <c r="P186">
        <v>13.09</v>
      </c>
      <c r="Q186">
        <v>178485.1</v>
      </c>
      <c r="R186">
        <v>0.75</v>
      </c>
      <c r="S186" t="s">
        <v>293</v>
      </c>
      <c r="T186" t="s">
        <v>206</v>
      </c>
      <c r="U186">
        <v>2.77</v>
      </c>
    </row>
    <row r="187" spans="1:21" x14ac:dyDescent="0.2">
      <c r="A187" t="str">
        <f>"600893"</f>
        <v>600893</v>
      </c>
      <c r="B187" t="s">
        <v>294</v>
      </c>
      <c r="C187">
        <v>-3.87</v>
      </c>
      <c r="D187">
        <v>45.18</v>
      </c>
      <c r="E187">
        <v>-1.82</v>
      </c>
      <c r="F187">
        <v>45.18</v>
      </c>
      <c r="G187">
        <v>45.19</v>
      </c>
      <c r="H187">
        <v>447524</v>
      </c>
      <c r="I187">
        <v>2082</v>
      </c>
      <c r="J187">
        <v>0.24</v>
      </c>
      <c r="K187">
        <v>1.68</v>
      </c>
      <c r="L187">
        <v>47</v>
      </c>
      <c r="M187">
        <v>47.27</v>
      </c>
      <c r="N187">
        <v>44.87</v>
      </c>
      <c r="O187">
        <v>47</v>
      </c>
      <c r="P187">
        <v>124.39</v>
      </c>
      <c r="Q187">
        <v>204577.48</v>
      </c>
      <c r="R187">
        <v>0.69</v>
      </c>
      <c r="S187" t="s">
        <v>75</v>
      </c>
      <c r="T187" t="s">
        <v>76</v>
      </c>
      <c r="U187">
        <v>5.1100000000000003</v>
      </c>
    </row>
    <row r="188" spans="1:21" x14ac:dyDescent="0.2">
      <c r="A188" t="str">
        <f>"600900"</f>
        <v>600900</v>
      </c>
      <c r="B188" t="s">
        <v>295</v>
      </c>
      <c r="C188">
        <v>-1.86</v>
      </c>
      <c r="D188">
        <v>26.97</v>
      </c>
      <c r="E188">
        <v>-0.51</v>
      </c>
      <c r="F188">
        <v>26.97</v>
      </c>
      <c r="G188">
        <v>26.98</v>
      </c>
      <c r="H188">
        <v>2017467</v>
      </c>
      <c r="I188">
        <v>25934</v>
      </c>
      <c r="J188">
        <v>-0.03</v>
      </c>
      <c r="K188">
        <v>0.84</v>
      </c>
      <c r="L188">
        <v>27.48</v>
      </c>
      <c r="M188">
        <v>27.63</v>
      </c>
      <c r="N188">
        <v>26.95</v>
      </c>
      <c r="O188">
        <v>27.48</v>
      </c>
      <c r="P188">
        <v>17.66</v>
      </c>
      <c r="Q188">
        <v>547947.1</v>
      </c>
      <c r="R188">
        <v>1.64</v>
      </c>
      <c r="S188" t="s">
        <v>216</v>
      </c>
      <c r="T188" t="s">
        <v>71</v>
      </c>
      <c r="U188">
        <v>2.4700000000000002</v>
      </c>
    </row>
    <row r="189" spans="1:21" x14ac:dyDescent="0.2">
      <c r="A189" t="str">
        <f>"600905"</f>
        <v>600905</v>
      </c>
      <c r="B189" t="s">
        <v>296</v>
      </c>
      <c r="C189">
        <v>-1.04</v>
      </c>
      <c r="D189">
        <v>4.76</v>
      </c>
      <c r="E189">
        <v>-0.05</v>
      </c>
      <c r="F189">
        <v>4.75</v>
      </c>
      <c r="G189">
        <v>4.76</v>
      </c>
      <c r="H189">
        <v>1606873</v>
      </c>
      <c r="I189">
        <v>13326</v>
      </c>
      <c r="J189">
        <v>-0.2</v>
      </c>
      <c r="K189">
        <v>0.56000000000000005</v>
      </c>
      <c r="L189">
        <v>4.8099999999999996</v>
      </c>
      <c r="M189">
        <v>4.83</v>
      </c>
      <c r="N189">
        <v>4.74</v>
      </c>
      <c r="O189">
        <v>4.8099999999999996</v>
      </c>
      <c r="P189">
        <v>20.059999999999999</v>
      </c>
      <c r="Q189">
        <v>76923.710000000006</v>
      </c>
      <c r="R189">
        <v>0.89</v>
      </c>
      <c r="S189" t="s">
        <v>101</v>
      </c>
      <c r="T189" t="s">
        <v>71</v>
      </c>
      <c r="U189">
        <v>1.87</v>
      </c>
    </row>
    <row r="190" spans="1:21" x14ac:dyDescent="0.2">
      <c r="A190" t="str">
        <f>"600918"</f>
        <v>600918</v>
      </c>
      <c r="B190" t="s">
        <v>297</v>
      </c>
      <c r="C190">
        <v>-2.04</v>
      </c>
      <c r="D190">
        <v>7.19</v>
      </c>
      <c r="E190">
        <v>-0.15</v>
      </c>
      <c r="F190">
        <v>7.19</v>
      </c>
      <c r="G190">
        <v>7.2</v>
      </c>
      <c r="H190">
        <v>540682</v>
      </c>
      <c r="I190">
        <v>4803</v>
      </c>
      <c r="J190">
        <v>0</v>
      </c>
      <c r="K190">
        <v>1.36</v>
      </c>
      <c r="L190">
        <v>7.34</v>
      </c>
      <c r="M190">
        <v>7.42</v>
      </c>
      <c r="N190">
        <v>7.12</v>
      </c>
      <c r="O190">
        <v>7.34</v>
      </c>
      <c r="P190">
        <v>74.760000000000005</v>
      </c>
      <c r="Q190">
        <v>39295.019999999997</v>
      </c>
      <c r="R190">
        <v>0.53</v>
      </c>
      <c r="S190" t="s">
        <v>36</v>
      </c>
      <c r="T190" t="s">
        <v>45</v>
      </c>
      <c r="U190">
        <v>4.09</v>
      </c>
    </row>
    <row r="191" spans="1:21" x14ac:dyDescent="0.2">
      <c r="A191" t="str">
        <f>"600919"</f>
        <v>600919</v>
      </c>
      <c r="B191" t="s">
        <v>298</v>
      </c>
      <c r="C191">
        <v>-0.45</v>
      </c>
      <c r="D191">
        <v>8.84</v>
      </c>
      <c r="E191">
        <v>-0.04</v>
      </c>
      <c r="F191">
        <v>8.84</v>
      </c>
      <c r="G191">
        <v>8.85</v>
      </c>
      <c r="H191">
        <v>1353600</v>
      </c>
      <c r="I191">
        <v>16057</v>
      </c>
      <c r="J191">
        <v>0.11</v>
      </c>
      <c r="K191">
        <v>0.74</v>
      </c>
      <c r="L191">
        <v>8.8699999999999992</v>
      </c>
      <c r="M191">
        <v>9.0500000000000007</v>
      </c>
      <c r="N191">
        <v>8.82</v>
      </c>
      <c r="O191">
        <v>8.8800000000000008</v>
      </c>
      <c r="P191">
        <v>4.3099999999999996</v>
      </c>
      <c r="Q191">
        <v>120593.39</v>
      </c>
      <c r="R191">
        <v>1.1000000000000001</v>
      </c>
      <c r="S191" t="s">
        <v>22</v>
      </c>
      <c r="T191" t="s">
        <v>40</v>
      </c>
      <c r="U191">
        <v>2.59</v>
      </c>
    </row>
    <row r="192" spans="1:21" x14ac:dyDescent="0.2">
      <c r="A192" t="str">
        <f>"600926"</f>
        <v>600926</v>
      </c>
      <c r="B192" t="s">
        <v>299</v>
      </c>
      <c r="C192">
        <v>-1.87</v>
      </c>
      <c r="D192">
        <v>13.61</v>
      </c>
      <c r="E192">
        <v>-0.26</v>
      </c>
      <c r="F192">
        <v>13.6</v>
      </c>
      <c r="G192">
        <v>13.61</v>
      </c>
      <c r="H192">
        <v>367470</v>
      </c>
      <c r="I192">
        <v>4692</v>
      </c>
      <c r="J192">
        <v>7.0000000000000007E-2</v>
      </c>
      <c r="K192">
        <v>0.67</v>
      </c>
      <c r="L192">
        <v>13.84</v>
      </c>
      <c r="M192">
        <v>14.04</v>
      </c>
      <c r="N192">
        <v>13.58</v>
      </c>
      <c r="O192">
        <v>13.87</v>
      </c>
      <c r="P192">
        <v>4.42</v>
      </c>
      <c r="Q192">
        <v>50587.07</v>
      </c>
      <c r="R192">
        <v>1.21</v>
      </c>
      <c r="S192" t="s">
        <v>22</v>
      </c>
      <c r="T192" t="s">
        <v>94</v>
      </c>
      <c r="U192">
        <v>3.32</v>
      </c>
    </row>
    <row r="193" spans="1:21" x14ac:dyDescent="0.2">
      <c r="A193" t="str">
        <f>"600938"</f>
        <v>600938</v>
      </c>
      <c r="B193" t="s">
        <v>300</v>
      </c>
      <c r="C193">
        <v>-1.17</v>
      </c>
      <c r="D193">
        <v>26.1</v>
      </c>
      <c r="E193">
        <v>-0.31</v>
      </c>
      <c r="F193">
        <v>26.1</v>
      </c>
      <c r="G193">
        <v>26.11</v>
      </c>
      <c r="H193">
        <v>602974</v>
      </c>
      <c r="I193">
        <v>3738</v>
      </c>
      <c r="J193">
        <v>0.08</v>
      </c>
      <c r="K193">
        <v>2.12</v>
      </c>
      <c r="L193">
        <v>26.06</v>
      </c>
      <c r="M193">
        <v>26.55</v>
      </c>
      <c r="N193">
        <v>25.99</v>
      </c>
      <c r="O193">
        <v>26.41</v>
      </c>
      <c r="P193">
        <v>7.98</v>
      </c>
      <c r="Q193">
        <v>157980</v>
      </c>
      <c r="R193">
        <v>0.99</v>
      </c>
      <c r="S193" t="s">
        <v>301</v>
      </c>
      <c r="T193" t="s">
        <v>71</v>
      </c>
      <c r="U193">
        <v>2.12</v>
      </c>
    </row>
    <row r="194" spans="1:21" x14ac:dyDescent="0.2">
      <c r="A194" t="str">
        <f>"600941"</f>
        <v>600941</v>
      </c>
      <c r="B194" t="s">
        <v>302</v>
      </c>
      <c r="C194">
        <v>-1.17</v>
      </c>
      <c r="D194">
        <v>100.85</v>
      </c>
      <c r="E194">
        <v>-1.19</v>
      </c>
      <c r="F194">
        <v>100.84</v>
      </c>
      <c r="G194">
        <v>100.85</v>
      </c>
      <c r="H194">
        <v>152354</v>
      </c>
      <c r="I194">
        <v>1461</v>
      </c>
      <c r="J194">
        <v>-0.03</v>
      </c>
      <c r="K194">
        <v>2.0099999999999998</v>
      </c>
      <c r="L194">
        <v>101.97</v>
      </c>
      <c r="M194">
        <v>102.11</v>
      </c>
      <c r="N194">
        <v>100.52</v>
      </c>
      <c r="O194">
        <v>102.04</v>
      </c>
      <c r="P194">
        <v>14.65</v>
      </c>
      <c r="Q194">
        <v>154391.29999999999</v>
      </c>
      <c r="R194">
        <v>0.99</v>
      </c>
      <c r="S194" t="s">
        <v>231</v>
      </c>
      <c r="T194" t="s">
        <v>71</v>
      </c>
      <c r="U194">
        <v>1.56</v>
      </c>
    </row>
    <row r="195" spans="1:21" x14ac:dyDescent="0.2">
      <c r="A195" t="str">
        <f>"600958"</f>
        <v>600958</v>
      </c>
      <c r="B195" t="s">
        <v>303</v>
      </c>
      <c r="C195">
        <v>-2.97</v>
      </c>
      <c r="D195">
        <v>11.1</v>
      </c>
      <c r="E195">
        <v>-0.34</v>
      </c>
      <c r="F195">
        <v>11.1</v>
      </c>
      <c r="G195">
        <v>11.12</v>
      </c>
      <c r="H195">
        <v>866092</v>
      </c>
      <c r="I195">
        <v>10960</v>
      </c>
      <c r="J195">
        <v>0</v>
      </c>
      <c r="K195">
        <v>1.1599999999999999</v>
      </c>
      <c r="L195">
        <v>11.44</v>
      </c>
      <c r="M195">
        <v>11.53</v>
      </c>
      <c r="N195">
        <v>11.01</v>
      </c>
      <c r="O195">
        <v>11.44</v>
      </c>
      <c r="P195">
        <v>21.42</v>
      </c>
      <c r="Q195">
        <v>97676.25</v>
      </c>
      <c r="R195">
        <v>0.6</v>
      </c>
      <c r="S195" t="s">
        <v>36</v>
      </c>
      <c r="T195" t="s">
        <v>125</v>
      </c>
      <c r="U195">
        <v>4.55</v>
      </c>
    </row>
    <row r="196" spans="1:21" x14ac:dyDescent="0.2">
      <c r="A196" t="str">
        <f>"600989"</f>
        <v>600989</v>
      </c>
      <c r="B196" t="s">
        <v>304</v>
      </c>
      <c r="C196">
        <v>-2.57</v>
      </c>
      <c r="D196">
        <v>15.57</v>
      </c>
      <c r="E196">
        <v>-0.41</v>
      </c>
      <c r="F196">
        <v>15.57</v>
      </c>
      <c r="G196">
        <v>15.58</v>
      </c>
      <c r="H196">
        <v>444146</v>
      </c>
      <c r="I196">
        <v>3158</v>
      </c>
      <c r="J196">
        <v>-0.05</v>
      </c>
      <c r="K196">
        <v>0.61</v>
      </c>
      <c r="L196">
        <v>15.96</v>
      </c>
      <c r="M196">
        <v>16.149999999999999</v>
      </c>
      <c r="N196">
        <v>15.53</v>
      </c>
      <c r="O196">
        <v>15.98</v>
      </c>
      <c r="P196">
        <v>18.88</v>
      </c>
      <c r="Q196">
        <v>70352.75</v>
      </c>
      <c r="R196">
        <v>1.26</v>
      </c>
      <c r="S196" t="s">
        <v>145</v>
      </c>
      <c r="T196" t="s">
        <v>305</v>
      </c>
      <c r="U196">
        <v>3.88</v>
      </c>
    </row>
    <row r="197" spans="1:21" x14ac:dyDescent="0.2">
      <c r="A197" t="str">
        <f>"600999"</f>
        <v>600999</v>
      </c>
      <c r="B197" t="s">
        <v>306</v>
      </c>
      <c r="C197">
        <v>-2.25</v>
      </c>
      <c r="D197">
        <v>20.85</v>
      </c>
      <c r="E197">
        <v>-0.48</v>
      </c>
      <c r="F197">
        <v>20.85</v>
      </c>
      <c r="G197">
        <v>20.86</v>
      </c>
      <c r="H197">
        <v>595642</v>
      </c>
      <c r="I197">
        <v>5932</v>
      </c>
      <c r="J197">
        <v>-0.32</v>
      </c>
      <c r="K197">
        <v>0.8</v>
      </c>
      <c r="L197">
        <v>21.33</v>
      </c>
      <c r="M197">
        <v>21.6</v>
      </c>
      <c r="N197">
        <v>20.69</v>
      </c>
      <c r="O197">
        <v>21.33</v>
      </c>
      <c r="P197">
        <v>19.02</v>
      </c>
      <c r="Q197">
        <v>125965.63</v>
      </c>
      <c r="R197">
        <v>0.53</v>
      </c>
      <c r="S197" t="s">
        <v>36</v>
      </c>
      <c r="T197" t="s">
        <v>23</v>
      </c>
      <c r="U197">
        <v>4.2699999999999996</v>
      </c>
    </row>
    <row r="198" spans="1:21" x14ac:dyDescent="0.2">
      <c r="A198" t="str">
        <f>"601006"</f>
        <v>601006</v>
      </c>
      <c r="B198" t="s">
        <v>307</v>
      </c>
      <c r="C198">
        <v>-0.6</v>
      </c>
      <c r="D198">
        <v>6.65</v>
      </c>
      <c r="E198">
        <v>-0.04</v>
      </c>
      <c r="F198">
        <v>6.65</v>
      </c>
      <c r="G198">
        <v>6.66</v>
      </c>
      <c r="H198">
        <v>778471</v>
      </c>
      <c r="I198">
        <v>12083</v>
      </c>
      <c r="J198">
        <v>0</v>
      </c>
      <c r="K198">
        <v>0.43</v>
      </c>
      <c r="L198">
        <v>6.67</v>
      </c>
      <c r="M198">
        <v>6.74</v>
      </c>
      <c r="N198">
        <v>6.64</v>
      </c>
      <c r="O198">
        <v>6.69</v>
      </c>
      <c r="P198">
        <v>10.58</v>
      </c>
      <c r="Q198">
        <v>52108.32</v>
      </c>
      <c r="R198">
        <v>0.89</v>
      </c>
      <c r="S198" t="s">
        <v>308</v>
      </c>
      <c r="T198" t="s">
        <v>98</v>
      </c>
      <c r="U198">
        <v>1.49</v>
      </c>
    </row>
    <row r="199" spans="1:21" x14ac:dyDescent="0.2">
      <c r="A199" t="str">
        <f>"601009"</f>
        <v>601009</v>
      </c>
      <c r="B199" t="s">
        <v>309</v>
      </c>
      <c r="C199">
        <v>-0.1</v>
      </c>
      <c r="D199">
        <v>10.26</v>
      </c>
      <c r="E199">
        <v>-0.01</v>
      </c>
      <c r="F199">
        <v>10.25</v>
      </c>
      <c r="G199">
        <v>10.26</v>
      </c>
      <c r="H199">
        <v>499140</v>
      </c>
      <c r="I199">
        <v>5919</v>
      </c>
      <c r="J199">
        <v>0.1</v>
      </c>
      <c r="K199">
        <v>0.52</v>
      </c>
      <c r="L199">
        <v>10.26</v>
      </c>
      <c r="M199">
        <v>10.51</v>
      </c>
      <c r="N199">
        <v>10.210000000000001</v>
      </c>
      <c r="O199">
        <v>10.27</v>
      </c>
      <c r="P199">
        <v>4.97</v>
      </c>
      <c r="Q199">
        <v>51648.76</v>
      </c>
      <c r="R199">
        <v>1.06</v>
      </c>
      <c r="S199" t="s">
        <v>22</v>
      </c>
      <c r="T199" t="s">
        <v>40</v>
      </c>
      <c r="U199">
        <v>2.92</v>
      </c>
    </row>
    <row r="200" spans="1:21" x14ac:dyDescent="0.2">
      <c r="A200" t="str">
        <f>"601012"</f>
        <v>601012</v>
      </c>
      <c r="B200" t="s">
        <v>310</v>
      </c>
      <c r="C200">
        <v>0.4</v>
      </c>
      <c r="D200">
        <v>20.100000000000001</v>
      </c>
      <c r="E200">
        <v>0.08</v>
      </c>
      <c r="F200">
        <v>20.100000000000001</v>
      </c>
      <c r="G200">
        <v>20.11</v>
      </c>
      <c r="H200">
        <v>2921409</v>
      </c>
      <c r="I200">
        <v>21907</v>
      </c>
      <c r="J200">
        <v>0.05</v>
      </c>
      <c r="K200">
        <v>3.86</v>
      </c>
      <c r="L200">
        <v>20.07</v>
      </c>
      <c r="M200">
        <v>21.17</v>
      </c>
      <c r="N200">
        <v>19.91</v>
      </c>
      <c r="O200">
        <v>20.02</v>
      </c>
      <c r="P200" t="s">
        <v>25</v>
      </c>
      <c r="Q200">
        <v>599906.94999999995</v>
      </c>
      <c r="R200">
        <v>1.45</v>
      </c>
      <c r="S200" t="s">
        <v>115</v>
      </c>
      <c r="T200" t="s">
        <v>76</v>
      </c>
      <c r="U200">
        <v>6.29</v>
      </c>
    </row>
    <row r="201" spans="1:21" x14ac:dyDescent="0.2">
      <c r="A201" t="str">
        <f>"601021"</f>
        <v>601021</v>
      </c>
      <c r="B201" t="s">
        <v>311</v>
      </c>
      <c r="C201">
        <v>-0.71</v>
      </c>
      <c r="D201">
        <v>56.3</v>
      </c>
      <c r="E201">
        <v>-0.4</v>
      </c>
      <c r="F201">
        <v>56.29</v>
      </c>
      <c r="G201">
        <v>56.3</v>
      </c>
      <c r="H201">
        <v>44938</v>
      </c>
      <c r="I201">
        <v>423</v>
      </c>
      <c r="J201">
        <v>0</v>
      </c>
      <c r="K201">
        <v>0.46</v>
      </c>
      <c r="L201">
        <v>56.7</v>
      </c>
      <c r="M201">
        <v>57.59</v>
      </c>
      <c r="N201">
        <v>56</v>
      </c>
      <c r="O201">
        <v>56.7</v>
      </c>
      <c r="P201">
        <v>15.87</v>
      </c>
      <c r="Q201">
        <v>25503.47</v>
      </c>
      <c r="R201">
        <v>0.87</v>
      </c>
      <c r="S201" t="s">
        <v>223</v>
      </c>
      <c r="T201" t="s">
        <v>125</v>
      </c>
      <c r="U201">
        <v>2.8</v>
      </c>
    </row>
    <row r="202" spans="1:21" x14ac:dyDescent="0.2">
      <c r="A202" t="str">
        <f>"601059"</f>
        <v>601059</v>
      </c>
      <c r="B202" t="s">
        <v>312</v>
      </c>
      <c r="C202">
        <v>-2.99</v>
      </c>
      <c r="D202">
        <v>16.54</v>
      </c>
      <c r="E202">
        <v>-0.51</v>
      </c>
      <c r="F202">
        <v>16.53</v>
      </c>
      <c r="G202">
        <v>16.54</v>
      </c>
      <c r="H202">
        <v>414947</v>
      </c>
      <c r="I202">
        <v>6167</v>
      </c>
      <c r="J202">
        <v>0.12</v>
      </c>
      <c r="K202">
        <v>6</v>
      </c>
      <c r="L202">
        <v>17</v>
      </c>
      <c r="M202">
        <v>17.190000000000001</v>
      </c>
      <c r="N202">
        <v>16.329999999999998</v>
      </c>
      <c r="O202">
        <v>17.05</v>
      </c>
      <c r="P202">
        <v>45.43</v>
      </c>
      <c r="Q202">
        <v>69634.16</v>
      </c>
      <c r="R202">
        <v>0.56999999999999995</v>
      </c>
      <c r="S202" t="s">
        <v>36</v>
      </c>
      <c r="T202" t="s">
        <v>71</v>
      </c>
      <c r="U202">
        <v>5.04</v>
      </c>
    </row>
    <row r="203" spans="1:21" x14ac:dyDescent="0.2">
      <c r="A203" t="str">
        <f>"601066"</f>
        <v>601066</v>
      </c>
      <c r="B203" t="s">
        <v>313</v>
      </c>
      <c r="C203">
        <v>-2.71</v>
      </c>
      <c r="D203">
        <v>29.47</v>
      </c>
      <c r="E203">
        <v>-0.82</v>
      </c>
      <c r="F203">
        <v>29.46</v>
      </c>
      <c r="G203">
        <v>29.47</v>
      </c>
      <c r="H203">
        <v>485159</v>
      </c>
      <c r="I203">
        <v>4765</v>
      </c>
      <c r="J203">
        <v>7.0000000000000007E-2</v>
      </c>
      <c r="K203">
        <v>1.27</v>
      </c>
      <c r="L203">
        <v>30.29</v>
      </c>
      <c r="M203">
        <v>30.65</v>
      </c>
      <c r="N203">
        <v>29.18</v>
      </c>
      <c r="O203">
        <v>30.29</v>
      </c>
      <c r="P203">
        <v>39.89</v>
      </c>
      <c r="Q203">
        <v>145009.15</v>
      </c>
      <c r="R203">
        <v>0.46</v>
      </c>
      <c r="S203" t="s">
        <v>36</v>
      </c>
      <c r="T203" t="s">
        <v>71</v>
      </c>
      <c r="U203">
        <v>4.8499999999999996</v>
      </c>
    </row>
    <row r="204" spans="1:21" x14ac:dyDescent="0.2">
      <c r="A204" t="str">
        <f>"601088"</f>
        <v>601088</v>
      </c>
      <c r="B204" t="s">
        <v>314</v>
      </c>
      <c r="C204">
        <v>-1.19</v>
      </c>
      <c r="D204">
        <v>38.909999999999997</v>
      </c>
      <c r="E204">
        <v>-0.47</v>
      </c>
      <c r="F204">
        <v>38.909999999999997</v>
      </c>
      <c r="G204">
        <v>38.92</v>
      </c>
      <c r="H204">
        <v>357723</v>
      </c>
      <c r="I204">
        <v>4764</v>
      </c>
      <c r="J204">
        <v>-0.02</v>
      </c>
      <c r="K204">
        <v>0.22</v>
      </c>
      <c r="L204">
        <v>39.22</v>
      </c>
      <c r="M204">
        <v>39.659999999999997</v>
      </c>
      <c r="N204">
        <v>38.880000000000003</v>
      </c>
      <c r="O204">
        <v>39.380000000000003</v>
      </c>
      <c r="P204">
        <v>12.58</v>
      </c>
      <c r="Q204">
        <v>139942.59</v>
      </c>
      <c r="R204">
        <v>1.1100000000000001</v>
      </c>
      <c r="S204" t="s">
        <v>97</v>
      </c>
      <c r="T204" t="s">
        <v>71</v>
      </c>
      <c r="U204">
        <v>1.98</v>
      </c>
    </row>
    <row r="205" spans="1:21" x14ac:dyDescent="0.2">
      <c r="A205" t="str">
        <f>"601100"</f>
        <v>601100</v>
      </c>
      <c r="B205" t="s">
        <v>315</v>
      </c>
      <c r="C205">
        <v>-0.98</v>
      </c>
      <c r="D205">
        <v>59.52</v>
      </c>
      <c r="E205">
        <v>-0.59</v>
      </c>
      <c r="F205">
        <v>59.52</v>
      </c>
      <c r="G205">
        <v>59.53</v>
      </c>
      <c r="H205">
        <v>126769</v>
      </c>
      <c r="I205">
        <v>1099</v>
      </c>
      <c r="J205">
        <v>7.0000000000000007E-2</v>
      </c>
      <c r="K205">
        <v>0.95</v>
      </c>
      <c r="L205">
        <v>60.05</v>
      </c>
      <c r="M205">
        <v>61.98</v>
      </c>
      <c r="N205">
        <v>59</v>
      </c>
      <c r="O205">
        <v>60.11</v>
      </c>
      <c r="P205">
        <v>33.409999999999997</v>
      </c>
      <c r="Q205">
        <v>76694.94</v>
      </c>
      <c r="R205">
        <v>0.93</v>
      </c>
      <c r="S205" t="s">
        <v>33</v>
      </c>
      <c r="T205" t="s">
        <v>40</v>
      </c>
      <c r="U205">
        <v>4.96</v>
      </c>
    </row>
    <row r="206" spans="1:21" x14ac:dyDescent="0.2">
      <c r="A206" t="str">
        <f>"601111"</f>
        <v>601111</v>
      </c>
      <c r="B206" t="s">
        <v>316</v>
      </c>
      <c r="C206">
        <v>-0.79</v>
      </c>
      <c r="D206">
        <v>7.5</v>
      </c>
      <c r="E206">
        <v>-0.06</v>
      </c>
      <c r="F206">
        <v>7.5</v>
      </c>
      <c r="G206">
        <v>7.51</v>
      </c>
      <c r="H206">
        <v>795054</v>
      </c>
      <c r="I206">
        <v>10275</v>
      </c>
      <c r="J206">
        <v>0.13</v>
      </c>
      <c r="K206">
        <v>0.68</v>
      </c>
      <c r="L206">
        <v>7.57</v>
      </c>
      <c r="M206">
        <v>7.67</v>
      </c>
      <c r="N206">
        <v>7.45</v>
      </c>
      <c r="O206">
        <v>7.56</v>
      </c>
      <c r="P206">
        <v>68.540000000000006</v>
      </c>
      <c r="Q206">
        <v>60134.86</v>
      </c>
      <c r="R206">
        <v>0.84</v>
      </c>
      <c r="S206" t="s">
        <v>223</v>
      </c>
      <c r="T206" t="s">
        <v>71</v>
      </c>
      <c r="U206">
        <v>2.91</v>
      </c>
    </row>
    <row r="207" spans="1:21" x14ac:dyDescent="0.2">
      <c r="A207" t="str">
        <f>"601117"</f>
        <v>601117</v>
      </c>
      <c r="B207" t="s">
        <v>317</v>
      </c>
      <c r="C207">
        <v>-2.0299999999999998</v>
      </c>
      <c r="D207">
        <v>8.1999999999999993</v>
      </c>
      <c r="E207">
        <v>-0.17</v>
      </c>
      <c r="F207">
        <v>8.1999999999999993</v>
      </c>
      <c r="G207">
        <v>8.2100000000000009</v>
      </c>
      <c r="H207">
        <v>691463</v>
      </c>
      <c r="I207">
        <v>6409</v>
      </c>
      <c r="J207">
        <v>-0.11</v>
      </c>
      <c r="K207">
        <v>1.1399999999999999</v>
      </c>
      <c r="L207">
        <v>8.33</v>
      </c>
      <c r="M207">
        <v>8.39</v>
      </c>
      <c r="N207">
        <v>8.17</v>
      </c>
      <c r="O207">
        <v>8.3699999999999992</v>
      </c>
      <c r="P207">
        <v>9.7899999999999991</v>
      </c>
      <c r="Q207">
        <v>57317.7</v>
      </c>
      <c r="R207">
        <v>0.9</v>
      </c>
      <c r="S207" t="s">
        <v>228</v>
      </c>
      <c r="T207" t="s">
        <v>71</v>
      </c>
      <c r="U207">
        <v>2.63</v>
      </c>
    </row>
    <row r="208" spans="1:21" x14ac:dyDescent="0.2">
      <c r="A208" t="str">
        <f>"601138"</f>
        <v>601138</v>
      </c>
      <c r="B208" t="s">
        <v>318</v>
      </c>
      <c r="C208">
        <v>-4.78</v>
      </c>
      <c r="D208">
        <v>25.72</v>
      </c>
      <c r="E208">
        <v>-1.29</v>
      </c>
      <c r="F208">
        <v>25.71</v>
      </c>
      <c r="G208">
        <v>25.72</v>
      </c>
      <c r="H208">
        <v>2311453</v>
      </c>
      <c r="I208">
        <v>33083</v>
      </c>
      <c r="J208">
        <v>-0.11</v>
      </c>
      <c r="K208">
        <v>1.1599999999999999</v>
      </c>
      <c r="L208">
        <v>27.01</v>
      </c>
      <c r="M208">
        <v>27.01</v>
      </c>
      <c r="N208">
        <v>25.46</v>
      </c>
      <c r="O208">
        <v>27.01</v>
      </c>
      <c r="P208">
        <v>25.31</v>
      </c>
      <c r="Q208">
        <v>602469.16</v>
      </c>
      <c r="R208">
        <v>1.04</v>
      </c>
      <c r="S208" t="s">
        <v>28</v>
      </c>
      <c r="T208" t="s">
        <v>23</v>
      </c>
      <c r="U208">
        <v>5.74</v>
      </c>
    </row>
    <row r="209" spans="1:21" x14ac:dyDescent="0.2">
      <c r="A209" t="str">
        <f>"601166"</f>
        <v>601166</v>
      </c>
      <c r="B209" t="s">
        <v>319</v>
      </c>
      <c r="C209">
        <v>-1.36</v>
      </c>
      <c r="D209">
        <v>18.13</v>
      </c>
      <c r="E209">
        <v>-0.25</v>
      </c>
      <c r="F209">
        <v>18.13</v>
      </c>
      <c r="G209">
        <v>18.14</v>
      </c>
      <c r="H209">
        <v>811100</v>
      </c>
      <c r="I209">
        <v>15792</v>
      </c>
      <c r="J209">
        <v>-0.05</v>
      </c>
      <c r="K209">
        <v>0.39</v>
      </c>
      <c r="L209">
        <v>18.350000000000001</v>
      </c>
      <c r="M209">
        <v>18.63</v>
      </c>
      <c r="N209">
        <v>18.11</v>
      </c>
      <c r="O209">
        <v>18.38</v>
      </c>
      <c r="P209">
        <v>4.4800000000000004</v>
      </c>
      <c r="Q209">
        <v>148454.70000000001</v>
      </c>
      <c r="R209">
        <v>0.92</v>
      </c>
      <c r="S209" t="s">
        <v>22</v>
      </c>
      <c r="T209" t="s">
        <v>185</v>
      </c>
      <c r="U209">
        <v>2.83</v>
      </c>
    </row>
    <row r="210" spans="1:21" x14ac:dyDescent="0.2">
      <c r="A210" t="str">
        <f>"601169"</f>
        <v>601169</v>
      </c>
      <c r="B210" t="s">
        <v>320</v>
      </c>
      <c r="C210">
        <v>-0.18</v>
      </c>
      <c r="D210">
        <v>5.57</v>
      </c>
      <c r="E210">
        <v>-0.01</v>
      </c>
      <c r="F210">
        <v>5.56</v>
      </c>
      <c r="G210">
        <v>5.57</v>
      </c>
      <c r="H210">
        <v>1172413</v>
      </c>
      <c r="I210">
        <v>17067</v>
      </c>
      <c r="J210">
        <v>-0.17</v>
      </c>
      <c r="K210">
        <v>0.55000000000000004</v>
      </c>
      <c r="L210">
        <v>5.58</v>
      </c>
      <c r="M210">
        <v>5.66</v>
      </c>
      <c r="N210">
        <v>5.55</v>
      </c>
      <c r="O210">
        <v>5.58</v>
      </c>
      <c r="P210">
        <v>4.28</v>
      </c>
      <c r="Q210">
        <v>65681.440000000002</v>
      </c>
      <c r="R210">
        <v>0.95</v>
      </c>
      <c r="S210" t="s">
        <v>22</v>
      </c>
      <c r="T210" t="s">
        <v>71</v>
      </c>
      <c r="U210">
        <v>1.97</v>
      </c>
    </row>
    <row r="211" spans="1:21" x14ac:dyDescent="0.2">
      <c r="A211" t="str">
        <f>"601186"</f>
        <v>601186</v>
      </c>
      <c r="B211" t="s">
        <v>321</v>
      </c>
      <c r="C211">
        <v>-0.83</v>
      </c>
      <c r="D211">
        <v>9.5299999999999994</v>
      </c>
      <c r="E211">
        <v>-0.08</v>
      </c>
      <c r="F211">
        <v>9.5299999999999994</v>
      </c>
      <c r="G211">
        <v>9.5399999999999991</v>
      </c>
      <c r="H211">
        <v>832236</v>
      </c>
      <c r="I211">
        <v>9524</v>
      </c>
      <c r="J211">
        <v>-0.09</v>
      </c>
      <c r="K211">
        <v>0.72</v>
      </c>
      <c r="L211">
        <v>9.5500000000000007</v>
      </c>
      <c r="M211">
        <v>9.76</v>
      </c>
      <c r="N211">
        <v>9.5</v>
      </c>
      <c r="O211">
        <v>9.61</v>
      </c>
      <c r="P211">
        <v>6.18</v>
      </c>
      <c r="Q211">
        <v>80156.2</v>
      </c>
      <c r="R211">
        <v>0.71</v>
      </c>
      <c r="S211" t="s">
        <v>228</v>
      </c>
      <c r="T211" t="s">
        <v>71</v>
      </c>
      <c r="U211">
        <v>2.71</v>
      </c>
    </row>
    <row r="212" spans="1:21" x14ac:dyDescent="0.2">
      <c r="A212" t="str">
        <f>"601211"</f>
        <v>601211</v>
      </c>
      <c r="B212" t="s">
        <v>322</v>
      </c>
      <c r="C212">
        <v>-2.2000000000000002</v>
      </c>
      <c r="D212">
        <v>20.420000000000002</v>
      </c>
      <c r="E212">
        <v>-0.46</v>
      </c>
      <c r="F212">
        <v>20.420000000000002</v>
      </c>
      <c r="G212">
        <v>20.43</v>
      </c>
      <c r="H212">
        <v>928782</v>
      </c>
      <c r="I212">
        <v>13627</v>
      </c>
      <c r="J212">
        <v>0.15</v>
      </c>
      <c r="K212">
        <v>1.24</v>
      </c>
      <c r="L212">
        <v>20.77</v>
      </c>
      <c r="M212">
        <v>21.19</v>
      </c>
      <c r="N212">
        <v>20.25</v>
      </c>
      <c r="O212">
        <v>20.88</v>
      </c>
      <c r="P212">
        <v>14.32</v>
      </c>
      <c r="Q212">
        <v>192893.58</v>
      </c>
      <c r="R212">
        <v>0.56000000000000005</v>
      </c>
      <c r="S212" t="s">
        <v>36</v>
      </c>
      <c r="T212" t="s">
        <v>125</v>
      </c>
      <c r="U212">
        <v>4.5</v>
      </c>
    </row>
    <row r="213" spans="1:21" x14ac:dyDescent="0.2">
      <c r="A213" t="str">
        <f>"601225"</f>
        <v>601225</v>
      </c>
      <c r="B213" t="s">
        <v>323</v>
      </c>
      <c r="C213">
        <v>-1.45</v>
      </c>
      <c r="D213">
        <v>23.16</v>
      </c>
      <c r="E213">
        <v>-0.34</v>
      </c>
      <c r="F213">
        <v>23.15</v>
      </c>
      <c r="G213">
        <v>23.16</v>
      </c>
      <c r="H213">
        <v>456234</v>
      </c>
      <c r="I213">
        <v>5336</v>
      </c>
      <c r="J213">
        <v>-0.08</v>
      </c>
      <c r="K213">
        <v>0.47</v>
      </c>
      <c r="L213">
        <v>23.35</v>
      </c>
      <c r="M213">
        <v>23.65</v>
      </c>
      <c r="N213">
        <v>23.13</v>
      </c>
      <c r="O213">
        <v>23.5</v>
      </c>
      <c r="P213">
        <v>10.56</v>
      </c>
      <c r="Q213">
        <v>106645.58</v>
      </c>
      <c r="R213">
        <v>0.85</v>
      </c>
      <c r="S213" t="s">
        <v>97</v>
      </c>
      <c r="T213" t="s">
        <v>76</v>
      </c>
      <c r="U213">
        <v>2.21</v>
      </c>
    </row>
    <row r="214" spans="1:21" x14ac:dyDescent="0.2">
      <c r="A214" t="str">
        <f>"601229"</f>
        <v>601229</v>
      </c>
      <c r="B214" t="s">
        <v>324</v>
      </c>
      <c r="C214">
        <v>-1</v>
      </c>
      <c r="D214">
        <v>7.89</v>
      </c>
      <c r="E214">
        <v>-0.08</v>
      </c>
      <c r="F214">
        <v>7.88</v>
      </c>
      <c r="G214">
        <v>7.89</v>
      </c>
      <c r="H214">
        <v>485203</v>
      </c>
      <c r="I214">
        <v>7297</v>
      </c>
      <c r="J214">
        <v>0.13</v>
      </c>
      <c r="K214">
        <v>0.35</v>
      </c>
      <c r="L214">
        <v>7.96</v>
      </c>
      <c r="M214">
        <v>8.0399999999999991</v>
      </c>
      <c r="N214">
        <v>7.85</v>
      </c>
      <c r="O214">
        <v>7.97</v>
      </c>
      <c r="P214">
        <v>4.78</v>
      </c>
      <c r="Q214">
        <v>38480.9</v>
      </c>
      <c r="R214">
        <v>1.08</v>
      </c>
      <c r="S214" t="s">
        <v>22</v>
      </c>
      <c r="T214" t="s">
        <v>125</v>
      </c>
      <c r="U214">
        <v>2.38</v>
      </c>
    </row>
    <row r="215" spans="1:21" x14ac:dyDescent="0.2">
      <c r="A215" t="str">
        <f>"601236"</f>
        <v>601236</v>
      </c>
      <c r="B215" t="s">
        <v>325</v>
      </c>
      <c r="C215">
        <v>-2.17</v>
      </c>
      <c r="D215">
        <v>9.01</v>
      </c>
      <c r="E215">
        <v>-0.2</v>
      </c>
      <c r="F215">
        <v>9.01</v>
      </c>
      <c r="G215">
        <v>9.02</v>
      </c>
      <c r="H215">
        <v>537328</v>
      </c>
      <c r="I215">
        <v>5749</v>
      </c>
      <c r="J215">
        <v>0.33</v>
      </c>
      <c r="K215">
        <v>1.1399999999999999</v>
      </c>
      <c r="L215">
        <v>9.17</v>
      </c>
      <c r="M215">
        <v>9.3000000000000007</v>
      </c>
      <c r="N215">
        <v>8.9</v>
      </c>
      <c r="O215">
        <v>9.2100000000000009</v>
      </c>
      <c r="P215">
        <v>48.89</v>
      </c>
      <c r="Q215">
        <v>48872.07</v>
      </c>
      <c r="R215">
        <v>0.56000000000000005</v>
      </c>
      <c r="S215" t="s">
        <v>36</v>
      </c>
      <c r="T215" t="s">
        <v>52</v>
      </c>
      <c r="U215">
        <v>4.34</v>
      </c>
    </row>
    <row r="216" spans="1:21" x14ac:dyDescent="0.2">
      <c r="A216" t="str">
        <f>"601238"</f>
        <v>601238</v>
      </c>
      <c r="B216" t="s">
        <v>326</v>
      </c>
      <c r="C216">
        <v>5.67</v>
      </c>
      <c r="D216">
        <v>9.32</v>
      </c>
      <c r="E216">
        <v>0.5</v>
      </c>
      <c r="F216">
        <v>9.31</v>
      </c>
      <c r="G216">
        <v>9.32</v>
      </c>
      <c r="H216">
        <v>1618046</v>
      </c>
      <c r="I216">
        <v>11273</v>
      </c>
      <c r="J216">
        <v>0.11</v>
      </c>
      <c r="K216">
        <v>2.2000000000000002</v>
      </c>
      <c r="L216">
        <v>8.86</v>
      </c>
      <c r="M216">
        <v>9.68</v>
      </c>
      <c r="N216">
        <v>8.8000000000000007</v>
      </c>
      <c r="O216">
        <v>8.82</v>
      </c>
      <c r="P216">
        <v>603.27</v>
      </c>
      <c r="Q216">
        <v>150336</v>
      </c>
      <c r="R216">
        <v>3.6</v>
      </c>
      <c r="S216" t="s">
        <v>61</v>
      </c>
      <c r="T216" t="s">
        <v>31</v>
      </c>
      <c r="U216">
        <v>9.98</v>
      </c>
    </row>
    <row r="217" spans="1:21" x14ac:dyDescent="0.2">
      <c r="A217" t="str">
        <f>"601288"</f>
        <v>601288</v>
      </c>
      <c r="B217" t="s">
        <v>327</v>
      </c>
      <c r="C217">
        <v>-0.85</v>
      </c>
      <c r="D217">
        <v>4.6500000000000004</v>
      </c>
      <c r="E217">
        <v>-0.04</v>
      </c>
      <c r="F217">
        <v>4.6500000000000004</v>
      </c>
      <c r="G217">
        <v>4.66</v>
      </c>
      <c r="H217">
        <v>4527653</v>
      </c>
      <c r="I217">
        <v>61374</v>
      </c>
      <c r="J217">
        <v>-0.2</v>
      </c>
      <c r="K217">
        <v>0.14000000000000001</v>
      </c>
      <c r="L217">
        <v>4.68</v>
      </c>
      <c r="M217">
        <v>4.72</v>
      </c>
      <c r="N217">
        <v>4.6399999999999997</v>
      </c>
      <c r="O217">
        <v>4.6900000000000004</v>
      </c>
      <c r="P217">
        <v>5.69</v>
      </c>
      <c r="Q217">
        <v>211578.71</v>
      </c>
      <c r="R217">
        <v>1.08</v>
      </c>
      <c r="S217" t="s">
        <v>22</v>
      </c>
      <c r="T217" t="s">
        <v>71</v>
      </c>
      <c r="U217">
        <v>1.71</v>
      </c>
    </row>
    <row r="218" spans="1:21" x14ac:dyDescent="0.2">
      <c r="A218" t="str">
        <f>"601318"</f>
        <v>601318</v>
      </c>
      <c r="B218" t="s">
        <v>328</v>
      </c>
      <c r="C218">
        <v>-2.38</v>
      </c>
      <c r="D218">
        <v>57.01</v>
      </c>
      <c r="E218">
        <v>-1.39</v>
      </c>
      <c r="F218">
        <v>57.01</v>
      </c>
      <c r="G218">
        <v>57.02</v>
      </c>
      <c r="H218">
        <v>962893</v>
      </c>
      <c r="I218">
        <v>14929</v>
      </c>
      <c r="J218">
        <v>-0.04</v>
      </c>
      <c r="K218">
        <v>0.89</v>
      </c>
      <c r="L218">
        <v>58.4</v>
      </c>
      <c r="M218">
        <v>58.97</v>
      </c>
      <c r="N218">
        <v>56.88</v>
      </c>
      <c r="O218">
        <v>58.4</v>
      </c>
      <c r="P218">
        <v>6.53</v>
      </c>
      <c r="Q218">
        <v>555734.72</v>
      </c>
      <c r="R218">
        <v>0.73</v>
      </c>
      <c r="S218" t="s">
        <v>329</v>
      </c>
      <c r="T218" t="s">
        <v>23</v>
      </c>
      <c r="U218">
        <v>3.58</v>
      </c>
    </row>
    <row r="219" spans="1:21" x14ac:dyDescent="0.2">
      <c r="A219" t="str">
        <f>"601319"</f>
        <v>601319</v>
      </c>
      <c r="B219" t="s">
        <v>330</v>
      </c>
      <c r="C219">
        <v>-2.94</v>
      </c>
      <c r="D219">
        <v>7.27</v>
      </c>
      <c r="E219">
        <v>-0.22</v>
      </c>
      <c r="F219">
        <v>7.27</v>
      </c>
      <c r="G219">
        <v>7.28</v>
      </c>
      <c r="H219">
        <v>1068101</v>
      </c>
      <c r="I219">
        <v>9042</v>
      </c>
      <c r="J219">
        <v>0</v>
      </c>
      <c r="K219">
        <v>0.3</v>
      </c>
      <c r="L219">
        <v>7.5</v>
      </c>
      <c r="M219">
        <v>7.56</v>
      </c>
      <c r="N219">
        <v>7.22</v>
      </c>
      <c r="O219">
        <v>7.49</v>
      </c>
      <c r="P219">
        <v>6.64</v>
      </c>
      <c r="Q219">
        <v>78799.63</v>
      </c>
      <c r="R219">
        <v>0.79</v>
      </c>
      <c r="S219" t="s">
        <v>329</v>
      </c>
      <c r="T219" t="s">
        <v>71</v>
      </c>
      <c r="U219">
        <v>4.54</v>
      </c>
    </row>
    <row r="220" spans="1:21" x14ac:dyDescent="0.2">
      <c r="A220" t="str">
        <f>"601328"</f>
        <v>601328</v>
      </c>
      <c r="B220" t="s">
        <v>331</v>
      </c>
      <c r="C220">
        <v>-0.42</v>
      </c>
      <c r="D220">
        <v>7.08</v>
      </c>
      <c r="E220">
        <v>-0.03</v>
      </c>
      <c r="F220">
        <v>7.08</v>
      </c>
      <c r="G220">
        <v>7.09</v>
      </c>
      <c r="H220">
        <v>1380627</v>
      </c>
      <c r="I220">
        <v>25893</v>
      </c>
      <c r="J220">
        <v>-0.27</v>
      </c>
      <c r="K220">
        <v>0.35</v>
      </c>
      <c r="L220">
        <v>7.1</v>
      </c>
      <c r="M220">
        <v>7.22</v>
      </c>
      <c r="N220">
        <v>7.08</v>
      </c>
      <c r="O220">
        <v>7.11</v>
      </c>
      <c r="P220">
        <v>5.74</v>
      </c>
      <c r="Q220">
        <v>98451.79</v>
      </c>
      <c r="R220">
        <v>1.1299999999999999</v>
      </c>
      <c r="S220" t="s">
        <v>22</v>
      </c>
      <c r="T220" t="s">
        <v>125</v>
      </c>
      <c r="U220">
        <v>1.97</v>
      </c>
    </row>
    <row r="221" spans="1:21" x14ac:dyDescent="0.2">
      <c r="A221" t="str">
        <f>"601336"</f>
        <v>601336</v>
      </c>
      <c r="B221" t="s">
        <v>332</v>
      </c>
      <c r="C221">
        <v>-4.6500000000000004</v>
      </c>
      <c r="D221">
        <v>52.55</v>
      </c>
      <c r="E221">
        <v>-2.56</v>
      </c>
      <c r="F221">
        <v>52.55</v>
      </c>
      <c r="G221">
        <v>52.56</v>
      </c>
      <c r="H221">
        <v>388483</v>
      </c>
      <c r="I221">
        <v>2973</v>
      </c>
      <c r="J221">
        <v>0.06</v>
      </c>
      <c r="K221">
        <v>1.86</v>
      </c>
      <c r="L221">
        <v>55.49</v>
      </c>
      <c r="M221">
        <v>56.16</v>
      </c>
      <c r="N221">
        <v>52.23</v>
      </c>
      <c r="O221">
        <v>55.11</v>
      </c>
      <c r="P221">
        <v>5.95</v>
      </c>
      <c r="Q221">
        <v>209159.67</v>
      </c>
      <c r="R221">
        <v>0.75</v>
      </c>
      <c r="S221" t="s">
        <v>329</v>
      </c>
      <c r="T221" t="s">
        <v>71</v>
      </c>
      <c r="U221">
        <v>7.13</v>
      </c>
    </row>
    <row r="222" spans="1:21" x14ac:dyDescent="0.2">
      <c r="A222" t="str">
        <f>"601360"</f>
        <v>601360</v>
      </c>
      <c r="B222" t="s">
        <v>333</v>
      </c>
      <c r="C222">
        <v>-3.59</v>
      </c>
      <c r="D222">
        <v>11.29</v>
      </c>
      <c r="E222">
        <v>-0.42</v>
      </c>
      <c r="F222">
        <v>11.29</v>
      </c>
      <c r="G222">
        <v>11.3</v>
      </c>
      <c r="H222">
        <v>3935655</v>
      </c>
      <c r="I222">
        <v>34044</v>
      </c>
      <c r="J222">
        <v>0.36</v>
      </c>
      <c r="K222">
        <v>5.51</v>
      </c>
      <c r="L222">
        <v>11.72</v>
      </c>
      <c r="M222">
        <v>11.97</v>
      </c>
      <c r="N222">
        <v>11.13</v>
      </c>
      <c r="O222">
        <v>11.71</v>
      </c>
      <c r="P222" t="s">
        <v>25</v>
      </c>
      <c r="Q222">
        <v>451555.93</v>
      </c>
      <c r="R222">
        <v>0.89</v>
      </c>
      <c r="S222" t="s">
        <v>142</v>
      </c>
      <c r="T222" t="s">
        <v>104</v>
      </c>
      <c r="U222">
        <v>7.17</v>
      </c>
    </row>
    <row r="223" spans="1:21" x14ac:dyDescent="0.2">
      <c r="A223" t="str">
        <f>"601377"</f>
        <v>601377</v>
      </c>
      <c r="B223" t="s">
        <v>334</v>
      </c>
      <c r="C223">
        <v>-2.58</v>
      </c>
      <c r="D223">
        <v>6.81</v>
      </c>
      <c r="E223">
        <v>-0.18</v>
      </c>
      <c r="F223">
        <v>6.81</v>
      </c>
      <c r="G223">
        <v>6.82</v>
      </c>
      <c r="H223">
        <v>1418386</v>
      </c>
      <c r="I223">
        <v>30989</v>
      </c>
      <c r="J223">
        <v>0</v>
      </c>
      <c r="K223">
        <v>1.64</v>
      </c>
      <c r="L223">
        <v>7</v>
      </c>
      <c r="M223">
        <v>7.04</v>
      </c>
      <c r="N223">
        <v>6.75</v>
      </c>
      <c r="O223">
        <v>6.99</v>
      </c>
      <c r="P223">
        <v>33.409999999999997</v>
      </c>
      <c r="Q223">
        <v>97842.04</v>
      </c>
      <c r="R223">
        <v>0.62</v>
      </c>
      <c r="S223" t="s">
        <v>36</v>
      </c>
      <c r="T223" t="s">
        <v>185</v>
      </c>
      <c r="U223">
        <v>4.1500000000000004</v>
      </c>
    </row>
    <row r="224" spans="1:21" x14ac:dyDescent="0.2">
      <c r="A224" t="str">
        <f>"601390"</f>
        <v>601390</v>
      </c>
      <c r="B224" t="s">
        <v>335</v>
      </c>
      <c r="C224">
        <v>-1.48</v>
      </c>
      <c r="D224">
        <v>6.64</v>
      </c>
      <c r="E224">
        <v>-0.1</v>
      </c>
      <c r="F224">
        <v>6.64</v>
      </c>
      <c r="G224">
        <v>6.65</v>
      </c>
      <c r="H224">
        <v>1059648</v>
      </c>
      <c r="I224">
        <v>15109</v>
      </c>
      <c r="J224">
        <v>0</v>
      </c>
      <c r="K224">
        <v>0.52</v>
      </c>
      <c r="L224">
        <v>6.73</v>
      </c>
      <c r="M224">
        <v>6.8</v>
      </c>
      <c r="N224">
        <v>6.63</v>
      </c>
      <c r="O224">
        <v>6.74</v>
      </c>
      <c r="P224">
        <v>5.99</v>
      </c>
      <c r="Q224">
        <v>71191.11</v>
      </c>
      <c r="R224">
        <v>0.66</v>
      </c>
      <c r="S224" t="s">
        <v>228</v>
      </c>
      <c r="T224" t="s">
        <v>71</v>
      </c>
      <c r="U224">
        <v>2.52</v>
      </c>
    </row>
    <row r="225" spans="1:21" x14ac:dyDescent="0.2">
      <c r="A225" t="str">
        <f>"601398"</f>
        <v>601398</v>
      </c>
      <c r="B225" t="s">
        <v>336</v>
      </c>
      <c r="C225">
        <v>-0.66</v>
      </c>
      <c r="D225">
        <v>6</v>
      </c>
      <c r="E225">
        <v>-0.04</v>
      </c>
      <c r="F225">
        <v>6</v>
      </c>
      <c r="G225">
        <v>6.01</v>
      </c>
      <c r="H225">
        <v>3292742</v>
      </c>
      <c r="I225">
        <v>50134</v>
      </c>
      <c r="J225">
        <v>-0.16</v>
      </c>
      <c r="K225">
        <v>0.12</v>
      </c>
      <c r="L225">
        <v>6.04</v>
      </c>
      <c r="M225">
        <v>6.07</v>
      </c>
      <c r="N225">
        <v>6</v>
      </c>
      <c r="O225">
        <v>6.04</v>
      </c>
      <c r="P225">
        <v>5.96</v>
      </c>
      <c r="Q225">
        <v>198427.54</v>
      </c>
      <c r="R225">
        <v>0.93</v>
      </c>
      <c r="S225" t="s">
        <v>22</v>
      </c>
      <c r="T225" t="s">
        <v>71</v>
      </c>
      <c r="U225">
        <v>1.1599999999999999</v>
      </c>
    </row>
    <row r="226" spans="1:21" x14ac:dyDescent="0.2">
      <c r="A226" t="str">
        <f>"601600"</f>
        <v>601600</v>
      </c>
      <c r="B226" t="s">
        <v>337</v>
      </c>
      <c r="C226">
        <v>-3.93</v>
      </c>
      <c r="D226">
        <v>8.06</v>
      </c>
      <c r="E226">
        <v>-0.33</v>
      </c>
      <c r="F226">
        <v>8.06</v>
      </c>
      <c r="G226">
        <v>8.07</v>
      </c>
      <c r="H226">
        <v>2905547</v>
      </c>
      <c r="I226">
        <v>19084</v>
      </c>
      <c r="J226">
        <v>0.12</v>
      </c>
      <c r="K226">
        <v>2.21</v>
      </c>
      <c r="L226">
        <v>8.32</v>
      </c>
      <c r="M226">
        <v>8.3800000000000008</v>
      </c>
      <c r="N226">
        <v>8</v>
      </c>
      <c r="O226">
        <v>8.39</v>
      </c>
      <c r="P226">
        <v>11.5</v>
      </c>
      <c r="Q226">
        <v>237519.87</v>
      </c>
      <c r="R226">
        <v>1.04</v>
      </c>
      <c r="S226" t="s">
        <v>83</v>
      </c>
      <c r="T226" t="s">
        <v>71</v>
      </c>
      <c r="U226">
        <v>4.53</v>
      </c>
    </row>
    <row r="227" spans="1:21" x14ac:dyDescent="0.2">
      <c r="A227" t="str">
        <f>"601601"</f>
        <v>601601</v>
      </c>
      <c r="B227" t="s">
        <v>338</v>
      </c>
      <c r="C227">
        <v>-3.22</v>
      </c>
      <c r="D227">
        <v>35.78</v>
      </c>
      <c r="E227">
        <v>-1.19</v>
      </c>
      <c r="F227">
        <v>35.770000000000003</v>
      </c>
      <c r="G227">
        <v>35.78</v>
      </c>
      <c r="H227">
        <v>574826</v>
      </c>
      <c r="I227">
        <v>6845</v>
      </c>
      <c r="J227">
        <v>0.03</v>
      </c>
      <c r="K227">
        <v>0.84</v>
      </c>
      <c r="L227">
        <v>36.75</v>
      </c>
      <c r="M227">
        <v>37.549999999999997</v>
      </c>
      <c r="N227">
        <v>35.54</v>
      </c>
      <c r="O227">
        <v>36.97</v>
      </c>
      <c r="P227">
        <v>6.74</v>
      </c>
      <c r="Q227">
        <v>209048.43</v>
      </c>
      <c r="R227">
        <v>0.93</v>
      </c>
      <c r="S227" t="s">
        <v>329</v>
      </c>
      <c r="T227" t="s">
        <v>125</v>
      </c>
      <c r="U227">
        <v>5.44</v>
      </c>
    </row>
    <row r="228" spans="1:21" x14ac:dyDescent="0.2">
      <c r="A228" t="str">
        <f>"601607"</f>
        <v>601607</v>
      </c>
      <c r="B228" t="s">
        <v>339</v>
      </c>
      <c r="C228">
        <v>3.98</v>
      </c>
      <c r="D228">
        <v>21.14</v>
      </c>
      <c r="E228">
        <v>0.81</v>
      </c>
      <c r="F228">
        <v>21.14</v>
      </c>
      <c r="G228">
        <v>21.15</v>
      </c>
      <c r="H228">
        <v>650421</v>
      </c>
      <c r="I228">
        <v>6171</v>
      </c>
      <c r="J228">
        <v>0.14000000000000001</v>
      </c>
      <c r="K228">
        <v>3.37</v>
      </c>
      <c r="L228">
        <v>20.36</v>
      </c>
      <c r="M228">
        <v>21.53</v>
      </c>
      <c r="N228">
        <v>20.329999999999998</v>
      </c>
      <c r="O228">
        <v>20.329999999999998</v>
      </c>
      <c r="P228">
        <v>14.49</v>
      </c>
      <c r="Q228">
        <v>138076.07999999999</v>
      </c>
      <c r="R228">
        <v>2.33</v>
      </c>
      <c r="S228" t="s">
        <v>340</v>
      </c>
      <c r="T228" t="s">
        <v>125</v>
      </c>
      <c r="U228">
        <v>5.9</v>
      </c>
    </row>
    <row r="229" spans="1:21" x14ac:dyDescent="0.2">
      <c r="A229" t="str">
        <f>"601618"</f>
        <v>601618</v>
      </c>
      <c r="B229" t="s">
        <v>341</v>
      </c>
      <c r="C229">
        <v>-1.71</v>
      </c>
      <c r="D229">
        <v>3.44</v>
      </c>
      <c r="E229">
        <v>-0.06</v>
      </c>
      <c r="F229">
        <v>3.43</v>
      </c>
      <c r="G229">
        <v>3.44</v>
      </c>
      <c r="H229">
        <v>1250748</v>
      </c>
      <c r="I229">
        <v>21376</v>
      </c>
      <c r="J229">
        <v>0</v>
      </c>
      <c r="K229">
        <v>0.7</v>
      </c>
      <c r="L229">
        <v>3.47</v>
      </c>
      <c r="M229">
        <v>3.51</v>
      </c>
      <c r="N229">
        <v>3.41</v>
      </c>
      <c r="O229">
        <v>3.5</v>
      </c>
      <c r="P229">
        <v>7.83</v>
      </c>
      <c r="Q229">
        <v>43403.66</v>
      </c>
      <c r="R229">
        <v>0.71</v>
      </c>
      <c r="S229" t="s">
        <v>228</v>
      </c>
      <c r="T229" t="s">
        <v>71</v>
      </c>
      <c r="U229">
        <v>2.86</v>
      </c>
    </row>
    <row r="230" spans="1:21" x14ac:dyDescent="0.2">
      <c r="A230" t="str">
        <f>"601628"</f>
        <v>601628</v>
      </c>
      <c r="B230" t="s">
        <v>342</v>
      </c>
      <c r="C230">
        <v>-3.95</v>
      </c>
      <c r="D230">
        <v>45.52</v>
      </c>
      <c r="E230">
        <v>-1.87</v>
      </c>
      <c r="F230">
        <v>45.52</v>
      </c>
      <c r="G230">
        <v>45.53</v>
      </c>
      <c r="H230">
        <v>247520</v>
      </c>
      <c r="I230">
        <v>3519</v>
      </c>
      <c r="J230">
        <v>0.09</v>
      </c>
      <c r="K230">
        <v>0.12</v>
      </c>
      <c r="L230">
        <v>47.45</v>
      </c>
      <c r="M230">
        <v>48.09</v>
      </c>
      <c r="N230">
        <v>45.1</v>
      </c>
      <c r="O230">
        <v>47.39</v>
      </c>
      <c r="P230">
        <v>9.23</v>
      </c>
      <c r="Q230">
        <v>114521.79</v>
      </c>
      <c r="R230">
        <v>0.82</v>
      </c>
      <c r="S230" t="s">
        <v>329</v>
      </c>
      <c r="T230" t="s">
        <v>71</v>
      </c>
      <c r="U230">
        <v>6.31</v>
      </c>
    </row>
    <row r="231" spans="1:21" x14ac:dyDescent="0.2">
      <c r="A231" t="str">
        <f>"601633"</f>
        <v>601633</v>
      </c>
      <c r="B231" t="s">
        <v>343</v>
      </c>
      <c r="C231">
        <v>-0.94</v>
      </c>
      <c r="D231">
        <v>28.31</v>
      </c>
      <c r="E231">
        <v>-0.27</v>
      </c>
      <c r="F231">
        <v>28.3</v>
      </c>
      <c r="G231">
        <v>28.31</v>
      </c>
      <c r="H231">
        <v>590152</v>
      </c>
      <c r="I231">
        <v>3726</v>
      </c>
      <c r="J231">
        <v>-0.13</v>
      </c>
      <c r="K231">
        <v>0.95</v>
      </c>
      <c r="L231">
        <v>28.66</v>
      </c>
      <c r="M231">
        <v>29.22</v>
      </c>
      <c r="N231">
        <v>28.02</v>
      </c>
      <c r="O231">
        <v>28.58</v>
      </c>
      <c r="P231">
        <v>17.399999999999999</v>
      </c>
      <c r="Q231">
        <v>169247.71</v>
      </c>
      <c r="R231">
        <v>1.34</v>
      </c>
      <c r="S231" t="s">
        <v>61</v>
      </c>
      <c r="T231" t="s">
        <v>112</v>
      </c>
      <c r="U231">
        <v>4.2</v>
      </c>
    </row>
    <row r="232" spans="1:21" x14ac:dyDescent="0.2">
      <c r="A232" t="str">
        <f>"601658"</f>
        <v>601658</v>
      </c>
      <c r="B232" t="s">
        <v>344</v>
      </c>
      <c r="C232">
        <v>-0.96</v>
      </c>
      <c r="D232">
        <v>5.15</v>
      </c>
      <c r="E232">
        <v>-0.05</v>
      </c>
      <c r="F232">
        <v>5.14</v>
      </c>
      <c r="G232">
        <v>5.15</v>
      </c>
      <c r="H232">
        <v>1602100</v>
      </c>
      <c r="I232">
        <v>24043</v>
      </c>
      <c r="J232">
        <v>0.19</v>
      </c>
      <c r="K232">
        <v>0.24</v>
      </c>
      <c r="L232">
        <v>5.2</v>
      </c>
      <c r="M232">
        <v>5.25</v>
      </c>
      <c r="N232">
        <v>5.13</v>
      </c>
      <c r="O232">
        <v>5.2</v>
      </c>
      <c r="P232">
        <v>5.05</v>
      </c>
      <c r="Q232">
        <v>83073.240000000005</v>
      </c>
      <c r="R232">
        <v>0.98</v>
      </c>
      <c r="S232" t="s">
        <v>22</v>
      </c>
      <c r="T232" t="s">
        <v>71</v>
      </c>
      <c r="U232">
        <v>2.31</v>
      </c>
    </row>
    <row r="233" spans="1:21" x14ac:dyDescent="0.2">
      <c r="A233" t="str">
        <f>"601668"</f>
        <v>601668</v>
      </c>
      <c r="B233" t="s">
        <v>345</v>
      </c>
      <c r="C233">
        <v>-1.62</v>
      </c>
      <c r="D233">
        <v>6.09</v>
      </c>
      <c r="E233">
        <v>-0.1</v>
      </c>
      <c r="F233">
        <v>6.08</v>
      </c>
      <c r="G233">
        <v>6.09</v>
      </c>
      <c r="H233">
        <v>3044535</v>
      </c>
      <c r="I233">
        <v>72872</v>
      </c>
      <c r="J233">
        <v>-0.15</v>
      </c>
      <c r="K233">
        <v>0.74</v>
      </c>
      <c r="L233">
        <v>6.15</v>
      </c>
      <c r="M233">
        <v>6.23</v>
      </c>
      <c r="N233">
        <v>6.06</v>
      </c>
      <c r="O233">
        <v>6.19</v>
      </c>
      <c r="P233">
        <v>4.79</v>
      </c>
      <c r="Q233">
        <v>186989.09</v>
      </c>
      <c r="R233">
        <v>0.67</v>
      </c>
      <c r="S233" t="s">
        <v>228</v>
      </c>
      <c r="T233" t="s">
        <v>71</v>
      </c>
      <c r="U233">
        <v>2.75</v>
      </c>
    </row>
    <row r="234" spans="1:21" x14ac:dyDescent="0.2">
      <c r="A234" t="str">
        <f>"601669"</f>
        <v>601669</v>
      </c>
      <c r="B234" t="s">
        <v>346</v>
      </c>
      <c r="C234">
        <v>-1.02</v>
      </c>
      <c r="D234">
        <v>5.83</v>
      </c>
      <c r="E234">
        <v>-0.06</v>
      </c>
      <c r="F234">
        <v>5.82</v>
      </c>
      <c r="G234">
        <v>5.83</v>
      </c>
      <c r="H234">
        <v>1538108</v>
      </c>
      <c r="I234">
        <v>14770</v>
      </c>
      <c r="J234">
        <v>-0.16</v>
      </c>
      <c r="K234">
        <v>1.18</v>
      </c>
      <c r="L234">
        <v>5.86</v>
      </c>
      <c r="M234">
        <v>5.94</v>
      </c>
      <c r="N234">
        <v>5.8</v>
      </c>
      <c r="O234">
        <v>5.89</v>
      </c>
      <c r="P234">
        <v>8.5500000000000007</v>
      </c>
      <c r="Q234">
        <v>90267.53</v>
      </c>
      <c r="R234">
        <v>0.76</v>
      </c>
      <c r="S234" t="s">
        <v>228</v>
      </c>
      <c r="T234" t="s">
        <v>71</v>
      </c>
      <c r="U234">
        <v>2.38</v>
      </c>
    </row>
    <row r="235" spans="1:21" x14ac:dyDescent="0.2">
      <c r="A235" t="str">
        <f>"601688"</f>
        <v>601688</v>
      </c>
      <c r="B235" t="s">
        <v>347</v>
      </c>
      <c r="C235">
        <v>-1.07</v>
      </c>
      <c r="D235">
        <v>19.420000000000002</v>
      </c>
      <c r="E235">
        <v>-0.21</v>
      </c>
      <c r="F235">
        <v>19.41</v>
      </c>
      <c r="G235">
        <v>19.420000000000002</v>
      </c>
      <c r="H235">
        <v>1729500</v>
      </c>
      <c r="I235">
        <v>20378</v>
      </c>
      <c r="J235">
        <v>-0.04</v>
      </c>
      <c r="K235">
        <v>2.37</v>
      </c>
      <c r="L235">
        <v>19.64</v>
      </c>
      <c r="M235">
        <v>20.329999999999998</v>
      </c>
      <c r="N235">
        <v>19.21</v>
      </c>
      <c r="O235">
        <v>19.63</v>
      </c>
      <c r="P235">
        <v>10.5</v>
      </c>
      <c r="Q235">
        <v>341334.9</v>
      </c>
      <c r="R235">
        <v>0.67</v>
      </c>
      <c r="S235" t="s">
        <v>36</v>
      </c>
      <c r="T235" t="s">
        <v>40</v>
      </c>
      <c r="U235">
        <v>5.71</v>
      </c>
    </row>
    <row r="236" spans="1:21" x14ac:dyDescent="0.2">
      <c r="A236" t="str">
        <f>"601689"</f>
        <v>601689</v>
      </c>
      <c r="B236" t="s">
        <v>348</v>
      </c>
      <c r="C236">
        <v>-1.1000000000000001</v>
      </c>
      <c r="D236">
        <v>57.31</v>
      </c>
      <c r="E236">
        <v>-0.64</v>
      </c>
      <c r="F236">
        <v>57.31</v>
      </c>
      <c r="G236">
        <v>57.32</v>
      </c>
      <c r="H236">
        <v>466350</v>
      </c>
      <c r="I236">
        <v>2598</v>
      </c>
      <c r="J236">
        <v>-0.34</v>
      </c>
      <c r="K236">
        <v>2.77</v>
      </c>
      <c r="L236">
        <v>59.67</v>
      </c>
      <c r="M236">
        <v>59.67</v>
      </c>
      <c r="N236">
        <v>56.59</v>
      </c>
      <c r="O236">
        <v>57.95</v>
      </c>
      <c r="P236">
        <v>32.44</v>
      </c>
      <c r="Q236">
        <v>269609.08</v>
      </c>
      <c r="R236">
        <v>0.99</v>
      </c>
      <c r="S236" t="s">
        <v>44</v>
      </c>
      <c r="T236" t="s">
        <v>94</v>
      </c>
      <c r="U236">
        <v>5.31</v>
      </c>
    </row>
    <row r="237" spans="1:21" x14ac:dyDescent="0.2">
      <c r="A237" t="str">
        <f>"601698"</f>
        <v>601698</v>
      </c>
      <c r="B237" t="s">
        <v>349</v>
      </c>
      <c r="C237">
        <v>4.21</v>
      </c>
      <c r="D237">
        <v>25.72</v>
      </c>
      <c r="E237">
        <v>1.04</v>
      </c>
      <c r="F237">
        <v>25.72</v>
      </c>
      <c r="G237">
        <v>25.73</v>
      </c>
      <c r="H237">
        <v>3043024</v>
      </c>
      <c r="I237">
        <v>22914</v>
      </c>
      <c r="J237">
        <v>0.19</v>
      </c>
      <c r="K237">
        <v>7.2</v>
      </c>
      <c r="L237">
        <v>25.25</v>
      </c>
      <c r="M237">
        <v>27.15</v>
      </c>
      <c r="N237">
        <v>24.99</v>
      </c>
      <c r="O237">
        <v>24.68</v>
      </c>
      <c r="P237">
        <v>169.46</v>
      </c>
      <c r="Q237">
        <v>788108.32</v>
      </c>
      <c r="R237">
        <v>3.1</v>
      </c>
      <c r="S237" t="s">
        <v>231</v>
      </c>
      <c r="T237" t="s">
        <v>71</v>
      </c>
      <c r="U237">
        <v>8.75</v>
      </c>
    </row>
    <row r="238" spans="1:21" x14ac:dyDescent="0.2">
      <c r="A238" t="str">
        <f>"601699"</f>
        <v>601699</v>
      </c>
      <c r="B238" t="s">
        <v>350</v>
      </c>
      <c r="C238">
        <v>0.45</v>
      </c>
      <c r="D238">
        <v>15.48</v>
      </c>
      <c r="E238">
        <v>7.0000000000000007E-2</v>
      </c>
      <c r="F238">
        <v>15.47</v>
      </c>
      <c r="G238">
        <v>15.48</v>
      </c>
      <c r="H238">
        <v>298964</v>
      </c>
      <c r="I238">
        <v>2397</v>
      </c>
      <c r="J238">
        <v>0.19</v>
      </c>
      <c r="K238">
        <v>1</v>
      </c>
      <c r="L238">
        <v>15.37</v>
      </c>
      <c r="M238">
        <v>15.87</v>
      </c>
      <c r="N238">
        <v>15.35</v>
      </c>
      <c r="O238">
        <v>15.41</v>
      </c>
      <c r="P238">
        <v>12.41</v>
      </c>
      <c r="Q238">
        <v>46617.29</v>
      </c>
      <c r="R238">
        <v>1.08</v>
      </c>
      <c r="S238" t="s">
        <v>97</v>
      </c>
      <c r="T238" t="s">
        <v>98</v>
      </c>
      <c r="U238">
        <v>3.37</v>
      </c>
    </row>
    <row r="239" spans="1:21" x14ac:dyDescent="0.2">
      <c r="A239" t="str">
        <f>"601728"</f>
        <v>601728</v>
      </c>
      <c r="B239" t="s">
        <v>351</v>
      </c>
      <c r="C239">
        <v>-2.4500000000000002</v>
      </c>
      <c r="D239">
        <v>6.36</v>
      </c>
      <c r="E239">
        <v>-0.16</v>
      </c>
      <c r="F239">
        <v>6.36</v>
      </c>
      <c r="G239">
        <v>6.37</v>
      </c>
      <c r="H239">
        <v>1697349</v>
      </c>
      <c r="I239">
        <v>11648</v>
      </c>
      <c r="J239">
        <v>-0.15</v>
      </c>
      <c r="K239">
        <v>0.84</v>
      </c>
      <c r="L239">
        <v>6.5</v>
      </c>
      <c r="M239">
        <v>6.5</v>
      </c>
      <c r="N239">
        <v>6.35</v>
      </c>
      <c r="O239">
        <v>6.52</v>
      </c>
      <c r="P239">
        <v>14.9</v>
      </c>
      <c r="Q239">
        <v>108961.96</v>
      </c>
      <c r="R239">
        <v>0.88</v>
      </c>
      <c r="S239" t="s">
        <v>231</v>
      </c>
      <c r="T239" t="s">
        <v>71</v>
      </c>
      <c r="U239">
        <v>2.2999999999999998</v>
      </c>
    </row>
    <row r="240" spans="1:21" x14ac:dyDescent="0.2">
      <c r="A240" t="str">
        <f>"601766"</f>
        <v>601766</v>
      </c>
      <c r="B240" t="s">
        <v>352</v>
      </c>
      <c r="C240">
        <v>-2.61</v>
      </c>
      <c r="D240">
        <v>8.2100000000000009</v>
      </c>
      <c r="E240">
        <v>-0.22</v>
      </c>
      <c r="F240">
        <v>8.2100000000000009</v>
      </c>
      <c r="G240">
        <v>8.2200000000000006</v>
      </c>
      <c r="H240">
        <v>1475958</v>
      </c>
      <c r="I240">
        <v>22267</v>
      </c>
      <c r="J240">
        <v>0.12</v>
      </c>
      <c r="K240">
        <v>0.61</v>
      </c>
      <c r="L240">
        <v>8.42</v>
      </c>
      <c r="M240">
        <v>8.4700000000000006</v>
      </c>
      <c r="N240">
        <v>8.18</v>
      </c>
      <c r="O240">
        <v>8.43</v>
      </c>
      <c r="P240">
        <v>24.39</v>
      </c>
      <c r="Q240">
        <v>122597.6</v>
      </c>
      <c r="R240">
        <v>1.0900000000000001</v>
      </c>
      <c r="S240" t="s">
        <v>353</v>
      </c>
      <c r="T240" t="s">
        <v>71</v>
      </c>
      <c r="U240">
        <v>3.44</v>
      </c>
    </row>
    <row r="241" spans="1:21" x14ac:dyDescent="0.2">
      <c r="A241" t="str">
        <f>"601788"</f>
        <v>601788</v>
      </c>
      <c r="B241" t="s">
        <v>354</v>
      </c>
      <c r="C241">
        <v>-2.33</v>
      </c>
      <c r="D241">
        <v>18.440000000000001</v>
      </c>
      <c r="E241">
        <v>-0.44</v>
      </c>
      <c r="F241">
        <v>18.440000000000001</v>
      </c>
      <c r="G241">
        <v>18.45</v>
      </c>
      <c r="H241">
        <v>595218</v>
      </c>
      <c r="I241">
        <v>5176</v>
      </c>
      <c r="J241">
        <v>-0.04</v>
      </c>
      <c r="K241">
        <v>1.52</v>
      </c>
      <c r="L241">
        <v>18.88</v>
      </c>
      <c r="M241">
        <v>19.03</v>
      </c>
      <c r="N241">
        <v>18.239999999999998</v>
      </c>
      <c r="O241">
        <v>18.88</v>
      </c>
      <c r="P241">
        <v>32.04</v>
      </c>
      <c r="Q241">
        <v>110997.05</v>
      </c>
      <c r="R241">
        <v>0.59</v>
      </c>
      <c r="S241" t="s">
        <v>36</v>
      </c>
      <c r="T241" t="s">
        <v>125</v>
      </c>
      <c r="U241">
        <v>4.18</v>
      </c>
    </row>
    <row r="242" spans="1:21" x14ac:dyDescent="0.2">
      <c r="A242" t="str">
        <f>"601799"</f>
        <v>601799</v>
      </c>
      <c r="B242" t="s">
        <v>355</v>
      </c>
      <c r="C242">
        <v>0.12</v>
      </c>
      <c r="D242">
        <v>143.74</v>
      </c>
      <c r="E242">
        <v>0.17</v>
      </c>
      <c r="F242">
        <v>143.62</v>
      </c>
      <c r="G242">
        <v>143.74</v>
      </c>
      <c r="H242">
        <v>15463</v>
      </c>
      <c r="I242">
        <v>314</v>
      </c>
      <c r="J242">
        <v>0.14000000000000001</v>
      </c>
      <c r="K242">
        <v>0.54</v>
      </c>
      <c r="L242">
        <v>143.5</v>
      </c>
      <c r="M242">
        <v>148.58000000000001</v>
      </c>
      <c r="N242">
        <v>142.13</v>
      </c>
      <c r="O242">
        <v>143.57</v>
      </c>
      <c r="P242">
        <v>31.52</v>
      </c>
      <c r="Q242">
        <v>22392.27</v>
      </c>
      <c r="R242">
        <v>0.7</v>
      </c>
      <c r="S242" t="s">
        <v>44</v>
      </c>
      <c r="T242" t="s">
        <v>40</v>
      </c>
      <c r="U242">
        <v>4.49</v>
      </c>
    </row>
    <row r="243" spans="1:21" x14ac:dyDescent="0.2">
      <c r="A243" t="str">
        <f>"601800"</f>
        <v>601800</v>
      </c>
      <c r="B243" t="s">
        <v>356</v>
      </c>
      <c r="C243">
        <v>-2.2799999999999998</v>
      </c>
      <c r="D243">
        <v>11.12</v>
      </c>
      <c r="E243">
        <v>-0.26</v>
      </c>
      <c r="F243">
        <v>11.11</v>
      </c>
      <c r="G243">
        <v>11.12</v>
      </c>
      <c r="H243">
        <v>830335</v>
      </c>
      <c r="I243">
        <v>8287</v>
      </c>
      <c r="J243">
        <v>0</v>
      </c>
      <c r="K243">
        <v>0.71</v>
      </c>
      <c r="L243">
        <v>11.38</v>
      </c>
      <c r="M243">
        <v>11.49</v>
      </c>
      <c r="N243">
        <v>11.07</v>
      </c>
      <c r="O243">
        <v>11.38</v>
      </c>
      <c r="P243">
        <v>8.34</v>
      </c>
      <c r="Q243">
        <v>93576.38</v>
      </c>
      <c r="R243">
        <v>0.54</v>
      </c>
      <c r="S243" t="s">
        <v>228</v>
      </c>
      <c r="T243" t="s">
        <v>71</v>
      </c>
      <c r="U243">
        <v>3.69</v>
      </c>
    </row>
    <row r="244" spans="1:21" x14ac:dyDescent="0.2">
      <c r="A244" t="str">
        <f>"601808"</f>
        <v>601808</v>
      </c>
      <c r="B244" t="s">
        <v>357</v>
      </c>
      <c r="C244">
        <v>-1.4</v>
      </c>
      <c r="D244">
        <v>15.44</v>
      </c>
      <c r="E244">
        <v>-0.22</v>
      </c>
      <c r="F244">
        <v>15.44</v>
      </c>
      <c r="G244">
        <v>15.45</v>
      </c>
      <c r="H244">
        <v>98785</v>
      </c>
      <c r="I244">
        <v>1026</v>
      </c>
      <c r="J244">
        <v>0.06</v>
      </c>
      <c r="K244">
        <v>0.33</v>
      </c>
      <c r="L244">
        <v>15.63</v>
      </c>
      <c r="M244">
        <v>15.8</v>
      </c>
      <c r="N244">
        <v>15.34</v>
      </c>
      <c r="O244">
        <v>15.66</v>
      </c>
      <c r="P244">
        <v>22.6</v>
      </c>
      <c r="Q244">
        <v>15407.64</v>
      </c>
      <c r="R244">
        <v>0.64</v>
      </c>
      <c r="S244" t="s">
        <v>301</v>
      </c>
      <c r="T244" t="s">
        <v>104</v>
      </c>
      <c r="U244">
        <v>2.94</v>
      </c>
    </row>
    <row r="245" spans="1:21" x14ac:dyDescent="0.2">
      <c r="A245" t="str">
        <f>"601816"</f>
        <v>601816</v>
      </c>
      <c r="B245" t="s">
        <v>358</v>
      </c>
      <c r="C245">
        <v>-1.43</v>
      </c>
      <c r="D245">
        <v>5.51</v>
      </c>
      <c r="E245">
        <v>-0.08</v>
      </c>
      <c r="F245">
        <v>5.51</v>
      </c>
      <c r="G245">
        <v>5.52</v>
      </c>
      <c r="H245">
        <v>1466969</v>
      </c>
      <c r="I245">
        <v>30550</v>
      </c>
      <c r="J245">
        <v>0</v>
      </c>
      <c r="K245">
        <v>0.3</v>
      </c>
      <c r="L245">
        <v>5.57</v>
      </c>
      <c r="M245">
        <v>5.62</v>
      </c>
      <c r="N245">
        <v>5.5</v>
      </c>
      <c r="O245">
        <v>5.59</v>
      </c>
      <c r="P245">
        <v>20.260000000000002</v>
      </c>
      <c r="Q245">
        <v>81505.78</v>
      </c>
      <c r="R245">
        <v>0.96</v>
      </c>
      <c r="S245" t="s">
        <v>308</v>
      </c>
      <c r="T245" t="s">
        <v>71</v>
      </c>
      <c r="U245">
        <v>2.15</v>
      </c>
    </row>
    <row r="246" spans="1:21" x14ac:dyDescent="0.2">
      <c r="A246" t="str">
        <f>"601818"</f>
        <v>601818</v>
      </c>
      <c r="B246" t="s">
        <v>359</v>
      </c>
      <c r="C246">
        <v>-1.1499999999999999</v>
      </c>
      <c r="D246">
        <v>3.45</v>
      </c>
      <c r="E246">
        <v>-0.04</v>
      </c>
      <c r="F246">
        <v>3.45</v>
      </c>
      <c r="G246">
        <v>3.46</v>
      </c>
      <c r="H246">
        <v>1814379</v>
      </c>
      <c r="I246">
        <v>64916</v>
      </c>
      <c r="J246">
        <v>0</v>
      </c>
      <c r="K246">
        <v>0.39</v>
      </c>
      <c r="L246">
        <v>3.48</v>
      </c>
      <c r="M246">
        <v>3.52</v>
      </c>
      <c r="N246">
        <v>3.44</v>
      </c>
      <c r="O246">
        <v>3.49</v>
      </c>
      <c r="P246">
        <v>3.98</v>
      </c>
      <c r="Q246">
        <v>63091.08</v>
      </c>
      <c r="R246">
        <v>1.01</v>
      </c>
      <c r="S246" t="s">
        <v>22</v>
      </c>
      <c r="T246" t="s">
        <v>71</v>
      </c>
      <c r="U246">
        <v>2.29</v>
      </c>
    </row>
    <row r="247" spans="1:21" x14ac:dyDescent="0.2">
      <c r="A247" t="str">
        <f>"601838"</f>
        <v>601838</v>
      </c>
      <c r="B247" t="s">
        <v>360</v>
      </c>
      <c r="C247">
        <v>-1.22</v>
      </c>
      <c r="D247">
        <v>15.44</v>
      </c>
      <c r="E247">
        <v>-0.19</v>
      </c>
      <c r="F247">
        <v>15.43</v>
      </c>
      <c r="G247">
        <v>15.44</v>
      </c>
      <c r="H247">
        <v>276680</v>
      </c>
      <c r="I247">
        <v>2853</v>
      </c>
      <c r="J247">
        <v>0.06</v>
      </c>
      <c r="K247">
        <v>0.73</v>
      </c>
      <c r="L247">
        <v>15.55</v>
      </c>
      <c r="M247">
        <v>15.77</v>
      </c>
      <c r="N247">
        <v>15.39</v>
      </c>
      <c r="O247">
        <v>15.63</v>
      </c>
      <c r="P247">
        <v>4.8899999999999997</v>
      </c>
      <c r="Q247">
        <v>43063.13</v>
      </c>
      <c r="R247">
        <v>0.89</v>
      </c>
      <c r="S247" t="s">
        <v>22</v>
      </c>
      <c r="T247" t="s">
        <v>55</v>
      </c>
      <c r="U247">
        <v>2.4300000000000002</v>
      </c>
    </row>
    <row r="248" spans="1:21" x14ac:dyDescent="0.2">
      <c r="A248" t="str">
        <f>"601857"</f>
        <v>601857</v>
      </c>
      <c r="B248" t="s">
        <v>361</v>
      </c>
      <c r="C248">
        <v>-1.1100000000000001</v>
      </c>
      <c r="D248">
        <v>8</v>
      </c>
      <c r="E248">
        <v>-0.09</v>
      </c>
      <c r="F248">
        <v>8</v>
      </c>
      <c r="G248">
        <v>8.01</v>
      </c>
      <c r="H248">
        <v>2130890</v>
      </c>
      <c r="I248">
        <v>21135</v>
      </c>
      <c r="J248">
        <v>-0.11</v>
      </c>
      <c r="K248">
        <v>0.13</v>
      </c>
      <c r="L248">
        <v>8.0299999999999994</v>
      </c>
      <c r="M248">
        <v>8.16</v>
      </c>
      <c r="N248">
        <v>7.99</v>
      </c>
      <c r="O248">
        <v>8.09</v>
      </c>
      <c r="P248">
        <v>8.2899999999999991</v>
      </c>
      <c r="Q248">
        <v>171691.78</v>
      </c>
      <c r="R248">
        <v>0.93</v>
      </c>
      <c r="S248" t="s">
        <v>301</v>
      </c>
      <c r="T248" t="s">
        <v>71</v>
      </c>
      <c r="U248">
        <v>2.1</v>
      </c>
    </row>
    <row r="249" spans="1:21" x14ac:dyDescent="0.2">
      <c r="A249" t="str">
        <f>"601865"</f>
        <v>601865</v>
      </c>
      <c r="B249" t="s">
        <v>362</v>
      </c>
      <c r="C249">
        <v>-1.45</v>
      </c>
      <c r="D249">
        <v>25.09</v>
      </c>
      <c r="E249">
        <v>-0.37</v>
      </c>
      <c r="F249">
        <v>25.09</v>
      </c>
      <c r="G249">
        <v>25.1</v>
      </c>
      <c r="H249">
        <v>228907</v>
      </c>
      <c r="I249">
        <v>1379</v>
      </c>
      <c r="J249">
        <v>0.04</v>
      </c>
      <c r="K249">
        <v>1.2</v>
      </c>
      <c r="L249">
        <v>25.48</v>
      </c>
      <c r="M249">
        <v>26.01</v>
      </c>
      <c r="N249">
        <v>24.72</v>
      </c>
      <c r="O249">
        <v>25.46</v>
      </c>
      <c r="P249">
        <v>34.03</v>
      </c>
      <c r="Q249">
        <v>58464.89</v>
      </c>
      <c r="R249">
        <v>0.68</v>
      </c>
      <c r="S249" t="s">
        <v>244</v>
      </c>
      <c r="T249" t="s">
        <v>94</v>
      </c>
      <c r="U249">
        <v>5.07</v>
      </c>
    </row>
    <row r="250" spans="1:21" x14ac:dyDescent="0.2">
      <c r="A250" t="str">
        <f>"601868"</f>
        <v>601868</v>
      </c>
      <c r="B250" t="s">
        <v>363</v>
      </c>
      <c r="C250">
        <v>-0.4</v>
      </c>
      <c r="D250">
        <v>2.46</v>
      </c>
      <c r="E250">
        <v>-0.01</v>
      </c>
      <c r="F250">
        <v>2.4500000000000002</v>
      </c>
      <c r="G250">
        <v>2.46</v>
      </c>
      <c r="H250">
        <v>4922730</v>
      </c>
      <c r="I250">
        <v>43648</v>
      </c>
      <c r="J250">
        <v>0</v>
      </c>
      <c r="K250">
        <v>1.52</v>
      </c>
      <c r="L250">
        <v>2.4700000000000002</v>
      </c>
      <c r="M250">
        <v>2.52</v>
      </c>
      <c r="N250">
        <v>2.44</v>
      </c>
      <c r="O250">
        <v>2.4700000000000002</v>
      </c>
      <c r="P250">
        <v>21.34</v>
      </c>
      <c r="Q250">
        <v>122160.52</v>
      </c>
      <c r="R250">
        <v>0.88</v>
      </c>
      <c r="S250" t="s">
        <v>228</v>
      </c>
      <c r="T250" t="s">
        <v>71</v>
      </c>
      <c r="U250">
        <v>3.24</v>
      </c>
    </row>
    <row r="251" spans="1:21" x14ac:dyDescent="0.2">
      <c r="A251" t="str">
        <f>"601872"</f>
        <v>601872</v>
      </c>
      <c r="B251" t="s">
        <v>364</v>
      </c>
      <c r="C251">
        <v>-1.01</v>
      </c>
      <c r="D251">
        <v>6.87</v>
      </c>
      <c r="E251">
        <v>-7.0000000000000007E-2</v>
      </c>
      <c r="F251">
        <v>6.87</v>
      </c>
      <c r="G251">
        <v>6.88</v>
      </c>
      <c r="H251">
        <v>749416</v>
      </c>
      <c r="I251">
        <v>8449</v>
      </c>
      <c r="J251">
        <v>0</v>
      </c>
      <c r="K251">
        <v>0.92</v>
      </c>
      <c r="L251">
        <v>6.92</v>
      </c>
      <c r="M251">
        <v>7.04</v>
      </c>
      <c r="N251">
        <v>6.82</v>
      </c>
      <c r="O251">
        <v>6.94</v>
      </c>
      <c r="P251">
        <v>12.45</v>
      </c>
      <c r="Q251">
        <v>51995.19</v>
      </c>
      <c r="R251">
        <v>0.91</v>
      </c>
      <c r="S251" t="s">
        <v>218</v>
      </c>
      <c r="T251" t="s">
        <v>125</v>
      </c>
      <c r="U251">
        <v>3.17</v>
      </c>
    </row>
    <row r="252" spans="1:21" x14ac:dyDescent="0.2">
      <c r="A252" t="str">
        <f>"601877"</f>
        <v>601877</v>
      </c>
      <c r="B252" t="s">
        <v>365</v>
      </c>
      <c r="C252">
        <v>-0.63</v>
      </c>
      <c r="D252">
        <v>23.57</v>
      </c>
      <c r="E252">
        <v>-0.15</v>
      </c>
      <c r="F252">
        <v>23.57</v>
      </c>
      <c r="G252">
        <v>23.58</v>
      </c>
      <c r="H252">
        <v>202035</v>
      </c>
      <c r="I252">
        <v>2624</v>
      </c>
      <c r="J252">
        <v>0</v>
      </c>
      <c r="K252">
        <v>0.94</v>
      </c>
      <c r="L252">
        <v>23.72</v>
      </c>
      <c r="M252">
        <v>24.24</v>
      </c>
      <c r="N252">
        <v>23.32</v>
      </c>
      <c r="O252">
        <v>23.72</v>
      </c>
      <c r="P252">
        <v>10.86</v>
      </c>
      <c r="Q252">
        <v>48195.75</v>
      </c>
      <c r="R252">
        <v>0.92</v>
      </c>
      <c r="S252" t="s">
        <v>115</v>
      </c>
      <c r="T252" t="s">
        <v>94</v>
      </c>
      <c r="U252">
        <v>3.88</v>
      </c>
    </row>
    <row r="253" spans="1:21" x14ac:dyDescent="0.2">
      <c r="A253" t="str">
        <f>"601878"</f>
        <v>601878</v>
      </c>
      <c r="B253" t="s">
        <v>366</v>
      </c>
      <c r="C253">
        <v>-2.02</v>
      </c>
      <c r="D253">
        <v>13.6</v>
      </c>
      <c r="E253">
        <v>-0.28000000000000003</v>
      </c>
      <c r="F253">
        <v>13.59</v>
      </c>
      <c r="G253">
        <v>13.6</v>
      </c>
      <c r="H253">
        <v>1639490</v>
      </c>
      <c r="I253">
        <v>14305</v>
      </c>
      <c r="J253">
        <v>0</v>
      </c>
      <c r="K253">
        <v>3.87</v>
      </c>
      <c r="L253">
        <v>13.9</v>
      </c>
      <c r="M253">
        <v>14.08</v>
      </c>
      <c r="N253">
        <v>13.46</v>
      </c>
      <c r="O253">
        <v>13.88</v>
      </c>
      <c r="P253">
        <v>34.119999999999997</v>
      </c>
      <c r="Q253">
        <v>226080.33</v>
      </c>
      <c r="R253">
        <v>0.68</v>
      </c>
      <c r="S253" t="s">
        <v>36</v>
      </c>
      <c r="T253" t="s">
        <v>94</v>
      </c>
      <c r="U253">
        <v>4.47</v>
      </c>
    </row>
    <row r="254" spans="1:21" x14ac:dyDescent="0.2">
      <c r="A254" t="str">
        <f>"601881"</f>
        <v>601881</v>
      </c>
      <c r="B254" t="s">
        <v>367</v>
      </c>
      <c r="C254">
        <v>-3.42</v>
      </c>
      <c r="D254">
        <v>15.83</v>
      </c>
      <c r="E254">
        <v>-0.56000000000000005</v>
      </c>
      <c r="F254">
        <v>15.82</v>
      </c>
      <c r="G254">
        <v>15.83</v>
      </c>
      <c r="H254">
        <v>938619</v>
      </c>
      <c r="I254">
        <v>15269</v>
      </c>
      <c r="J254">
        <v>-0.24</v>
      </c>
      <c r="K254">
        <v>1.3</v>
      </c>
      <c r="L254">
        <v>16.38</v>
      </c>
      <c r="M254">
        <v>16.59</v>
      </c>
      <c r="N254">
        <v>15.7</v>
      </c>
      <c r="O254">
        <v>16.39</v>
      </c>
      <c r="P254">
        <v>18.64</v>
      </c>
      <c r="Q254">
        <v>151651.4</v>
      </c>
      <c r="R254">
        <v>0.6</v>
      </c>
      <c r="S254" t="s">
        <v>36</v>
      </c>
      <c r="T254" t="s">
        <v>71</v>
      </c>
      <c r="U254">
        <v>5.43</v>
      </c>
    </row>
    <row r="255" spans="1:21" x14ac:dyDescent="0.2">
      <c r="A255" t="str">
        <f>"601888"</f>
        <v>601888</v>
      </c>
      <c r="B255" t="s">
        <v>368</v>
      </c>
      <c r="C255">
        <v>-0.31</v>
      </c>
      <c r="D255">
        <v>74.2</v>
      </c>
      <c r="E255">
        <v>-0.23</v>
      </c>
      <c r="F255">
        <v>74.19</v>
      </c>
      <c r="G255">
        <v>74.2</v>
      </c>
      <c r="H255">
        <v>321488</v>
      </c>
      <c r="I255">
        <v>2748</v>
      </c>
      <c r="J255">
        <v>-0.02</v>
      </c>
      <c r="K255">
        <v>1.65</v>
      </c>
      <c r="L255">
        <v>74.430000000000007</v>
      </c>
      <c r="M255">
        <v>76.42</v>
      </c>
      <c r="N255">
        <v>73.77</v>
      </c>
      <c r="O255">
        <v>74.430000000000007</v>
      </c>
      <c r="P255">
        <v>29.38</v>
      </c>
      <c r="Q255">
        <v>241715.4</v>
      </c>
      <c r="R255">
        <v>0.75</v>
      </c>
      <c r="S255" t="s">
        <v>369</v>
      </c>
      <c r="T255" t="s">
        <v>71</v>
      </c>
      <c r="U255">
        <v>3.56</v>
      </c>
    </row>
    <row r="256" spans="1:21" x14ac:dyDescent="0.2">
      <c r="A256" t="str">
        <f>"601898"</f>
        <v>601898</v>
      </c>
      <c r="B256" t="s">
        <v>370</v>
      </c>
      <c r="C256">
        <v>-1.5</v>
      </c>
      <c r="D256">
        <v>12.48</v>
      </c>
      <c r="E256">
        <v>-0.19</v>
      </c>
      <c r="F256">
        <v>12.48</v>
      </c>
      <c r="G256">
        <v>12.49</v>
      </c>
      <c r="H256">
        <v>405324</v>
      </c>
      <c r="I256">
        <v>4886</v>
      </c>
      <c r="J256">
        <v>0.08</v>
      </c>
      <c r="K256">
        <v>0.44</v>
      </c>
      <c r="L256">
        <v>12.67</v>
      </c>
      <c r="M256">
        <v>12.72</v>
      </c>
      <c r="N256">
        <v>12.42</v>
      </c>
      <c r="O256">
        <v>12.67</v>
      </c>
      <c r="P256">
        <v>8.49</v>
      </c>
      <c r="Q256">
        <v>50850.99</v>
      </c>
      <c r="R256">
        <v>1.08</v>
      </c>
      <c r="S256" t="s">
        <v>97</v>
      </c>
      <c r="T256" t="s">
        <v>71</v>
      </c>
      <c r="U256">
        <v>2.37</v>
      </c>
    </row>
    <row r="257" spans="1:21" x14ac:dyDescent="0.2">
      <c r="A257" t="str">
        <f>"601899"</f>
        <v>601899</v>
      </c>
      <c r="B257" t="s">
        <v>371</v>
      </c>
      <c r="C257">
        <v>-3.21</v>
      </c>
      <c r="D257">
        <v>15.98</v>
      </c>
      <c r="E257">
        <v>-0.53</v>
      </c>
      <c r="F257">
        <v>15.98</v>
      </c>
      <c r="G257">
        <v>15.99</v>
      </c>
      <c r="H257">
        <v>2856314</v>
      </c>
      <c r="I257">
        <v>25000</v>
      </c>
      <c r="J257">
        <v>-0.05</v>
      </c>
      <c r="K257">
        <v>1.39</v>
      </c>
      <c r="L257">
        <v>16.100000000000001</v>
      </c>
      <c r="M257">
        <v>16.45</v>
      </c>
      <c r="N257">
        <v>15.8</v>
      </c>
      <c r="O257">
        <v>16.510000000000002</v>
      </c>
      <c r="P257">
        <v>13.08</v>
      </c>
      <c r="Q257">
        <v>460271.19</v>
      </c>
      <c r="R257">
        <v>1.1599999999999999</v>
      </c>
      <c r="S257" t="s">
        <v>256</v>
      </c>
      <c r="T257" t="s">
        <v>185</v>
      </c>
      <c r="U257">
        <v>3.94</v>
      </c>
    </row>
    <row r="258" spans="1:21" x14ac:dyDescent="0.2">
      <c r="A258" t="str">
        <f>"601901"</f>
        <v>601901</v>
      </c>
      <c r="B258" t="s">
        <v>372</v>
      </c>
      <c r="C258">
        <v>-3.07</v>
      </c>
      <c r="D258">
        <v>9.17</v>
      </c>
      <c r="E258">
        <v>-0.28999999999999998</v>
      </c>
      <c r="F258">
        <v>9.16</v>
      </c>
      <c r="G258">
        <v>9.17</v>
      </c>
      <c r="H258">
        <v>1668413</v>
      </c>
      <c r="I258">
        <v>14720</v>
      </c>
      <c r="J258">
        <v>0.11</v>
      </c>
      <c r="K258">
        <v>2.0299999999999998</v>
      </c>
      <c r="L258">
        <v>9.4499999999999993</v>
      </c>
      <c r="M258">
        <v>9.5</v>
      </c>
      <c r="N258">
        <v>9.06</v>
      </c>
      <c r="O258">
        <v>9.4600000000000009</v>
      </c>
      <c r="P258">
        <v>28.81</v>
      </c>
      <c r="Q258">
        <v>154869.88</v>
      </c>
      <c r="R258">
        <v>0.67</v>
      </c>
      <c r="S258" t="s">
        <v>36</v>
      </c>
      <c r="T258" t="s">
        <v>34</v>
      </c>
      <c r="U258">
        <v>4.6500000000000004</v>
      </c>
    </row>
    <row r="259" spans="1:21" x14ac:dyDescent="0.2">
      <c r="A259" t="str">
        <f>"601916"</f>
        <v>601916</v>
      </c>
      <c r="B259" t="s">
        <v>373</v>
      </c>
      <c r="C259">
        <v>-0.69</v>
      </c>
      <c r="D259">
        <v>2.86</v>
      </c>
      <c r="E259">
        <v>-0.02</v>
      </c>
      <c r="F259">
        <v>2.86</v>
      </c>
      <c r="G259">
        <v>2.87</v>
      </c>
      <c r="H259">
        <v>1398856</v>
      </c>
      <c r="I259">
        <v>21592</v>
      </c>
      <c r="J259">
        <v>0</v>
      </c>
      <c r="K259">
        <v>0.65</v>
      </c>
      <c r="L259">
        <v>2.89</v>
      </c>
      <c r="M259">
        <v>2.91</v>
      </c>
      <c r="N259">
        <v>2.85</v>
      </c>
      <c r="O259">
        <v>2.88</v>
      </c>
      <c r="P259">
        <v>4.57</v>
      </c>
      <c r="Q259">
        <v>40310.78</v>
      </c>
      <c r="R259">
        <v>0.85</v>
      </c>
      <c r="S259" t="s">
        <v>22</v>
      </c>
      <c r="T259" t="s">
        <v>94</v>
      </c>
      <c r="U259">
        <v>2.08</v>
      </c>
    </row>
    <row r="260" spans="1:21" x14ac:dyDescent="0.2">
      <c r="A260" t="str">
        <f>"601919"</f>
        <v>601919</v>
      </c>
      <c r="B260" t="s">
        <v>374</v>
      </c>
      <c r="C260">
        <v>-1.1599999999999999</v>
      </c>
      <c r="D260">
        <v>14.5</v>
      </c>
      <c r="E260">
        <v>-0.17</v>
      </c>
      <c r="F260">
        <v>14.49</v>
      </c>
      <c r="G260">
        <v>14.5</v>
      </c>
      <c r="H260">
        <v>1360038</v>
      </c>
      <c r="I260">
        <v>19040</v>
      </c>
      <c r="J260">
        <v>7.0000000000000007E-2</v>
      </c>
      <c r="K260">
        <v>1.07</v>
      </c>
      <c r="L260">
        <v>14.65</v>
      </c>
      <c r="M260">
        <v>14.91</v>
      </c>
      <c r="N260">
        <v>14.41</v>
      </c>
      <c r="O260">
        <v>14.67</v>
      </c>
      <c r="P260">
        <v>4.55</v>
      </c>
      <c r="Q260">
        <v>199147.55</v>
      </c>
      <c r="R260">
        <v>0.93</v>
      </c>
      <c r="S260" t="s">
        <v>218</v>
      </c>
      <c r="T260" t="s">
        <v>104</v>
      </c>
      <c r="U260">
        <v>3.41</v>
      </c>
    </row>
    <row r="261" spans="1:21" x14ac:dyDescent="0.2">
      <c r="A261" t="str">
        <f>"601939"</f>
        <v>601939</v>
      </c>
      <c r="B261" t="s">
        <v>375</v>
      </c>
      <c r="C261">
        <v>-0.63</v>
      </c>
      <c r="D261">
        <v>7.85</v>
      </c>
      <c r="E261">
        <v>-0.05</v>
      </c>
      <c r="F261">
        <v>7.84</v>
      </c>
      <c r="G261">
        <v>7.85</v>
      </c>
      <c r="H261">
        <v>1282312</v>
      </c>
      <c r="I261">
        <v>9330</v>
      </c>
      <c r="J261">
        <v>0.13</v>
      </c>
      <c r="K261">
        <v>1.34</v>
      </c>
      <c r="L261">
        <v>7.9</v>
      </c>
      <c r="M261">
        <v>7.93</v>
      </c>
      <c r="N261">
        <v>7.83</v>
      </c>
      <c r="O261">
        <v>7.9</v>
      </c>
      <c r="P261">
        <v>5.75</v>
      </c>
      <c r="Q261">
        <v>100868.7</v>
      </c>
      <c r="R261">
        <v>1.1100000000000001</v>
      </c>
      <c r="S261" t="s">
        <v>22</v>
      </c>
      <c r="T261" t="s">
        <v>71</v>
      </c>
      <c r="U261">
        <v>1.27</v>
      </c>
    </row>
    <row r="262" spans="1:21" x14ac:dyDescent="0.2">
      <c r="A262" t="str">
        <f>"601985"</f>
        <v>601985</v>
      </c>
      <c r="B262" t="s">
        <v>376</v>
      </c>
      <c r="C262">
        <v>-1.61</v>
      </c>
      <c r="D262">
        <v>9.75</v>
      </c>
      <c r="E262">
        <v>-0.16</v>
      </c>
      <c r="F262">
        <v>9.74</v>
      </c>
      <c r="G262">
        <v>9.75</v>
      </c>
      <c r="H262">
        <v>1628890</v>
      </c>
      <c r="I262">
        <v>16209</v>
      </c>
      <c r="J262">
        <v>-0.09</v>
      </c>
      <c r="K262">
        <v>0.86</v>
      </c>
      <c r="L262">
        <v>9.8800000000000008</v>
      </c>
      <c r="M262">
        <v>9.94</v>
      </c>
      <c r="N262">
        <v>9.7100000000000009</v>
      </c>
      <c r="O262">
        <v>9.91</v>
      </c>
      <c r="P262">
        <v>15.46</v>
      </c>
      <c r="Q262">
        <v>159868.76999999999</v>
      </c>
      <c r="R262">
        <v>1.1000000000000001</v>
      </c>
      <c r="S262" t="s">
        <v>101</v>
      </c>
      <c r="T262" t="s">
        <v>71</v>
      </c>
      <c r="U262">
        <v>2.3199999999999998</v>
      </c>
    </row>
    <row r="263" spans="1:21" x14ac:dyDescent="0.2">
      <c r="A263" t="str">
        <f>"601988"</f>
        <v>601988</v>
      </c>
      <c r="B263" t="s">
        <v>377</v>
      </c>
      <c r="C263">
        <v>-0.42</v>
      </c>
      <c r="D263">
        <v>4.79</v>
      </c>
      <c r="E263">
        <v>-0.02</v>
      </c>
      <c r="F263">
        <v>4.79</v>
      </c>
      <c r="G263">
        <v>4.8</v>
      </c>
      <c r="H263">
        <v>1765403</v>
      </c>
      <c r="I263">
        <v>20095</v>
      </c>
      <c r="J263">
        <v>-0.2</v>
      </c>
      <c r="K263">
        <v>0.08</v>
      </c>
      <c r="L263">
        <v>4.8099999999999996</v>
      </c>
      <c r="M263">
        <v>4.8499999999999996</v>
      </c>
      <c r="N263">
        <v>4.79</v>
      </c>
      <c r="O263">
        <v>4.8099999999999996</v>
      </c>
      <c r="P263">
        <v>6.02</v>
      </c>
      <c r="Q263">
        <v>84935.33</v>
      </c>
      <c r="R263">
        <v>0.88</v>
      </c>
      <c r="S263" t="s">
        <v>22</v>
      </c>
      <c r="T263" t="s">
        <v>71</v>
      </c>
      <c r="U263">
        <v>1.25</v>
      </c>
    </row>
    <row r="264" spans="1:21" x14ac:dyDescent="0.2">
      <c r="A264" t="str">
        <f>"601989"</f>
        <v>601989</v>
      </c>
      <c r="B264" t="s">
        <v>378</v>
      </c>
      <c r="C264">
        <v>-2.3199999999999998</v>
      </c>
      <c r="D264">
        <v>5.0599999999999996</v>
      </c>
      <c r="E264">
        <v>-0.12</v>
      </c>
      <c r="F264">
        <v>5.0599999999999996</v>
      </c>
      <c r="G264">
        <v>5.07</v>
      </c>
      <c r="H264">
        <v>2114980</v>
      </c>
      <c r="I264">
        <v>15638</v>
      </c>
      <c r="J264">
        <v>0.2</v>
      </c>
      <c r="K264">
        <v>0.93</v>
      </c>
      <c r="L264">
        <v>5.17</v>
      </c>
      <c r="M264">
        <v>5.17</v>
      </c>
      <c r="N264">
        <v>5.03</v>
      </c>
      <c r="O264">
        <v>5.18</v>
      </c>
      <c r="P264">
        <v>92.7</v>
      </c>
      <c r="Q264">
        <v>107946.15</v>
      </c>
      <c r="R264">
        <v>0.96</v>
      </c>
      <c r="S264" t="s">
        <v>241</v>
      </c>
      <c r="T264" t="s">
        <v>71</v>
      </c>
      <c r="U264">
        <v>2.7</v>
      </c>
    </row>
    <row r="265" spans="1:21" x14ac:dyDescent="0.2">
      <c r="A265" t="str">
        <f>"601995"</f>
        <v>601995</v>
      </c>
      <c r="B265" t="s">
        <v>379</v>
      </c>
      <c r="C265">
        <v>-2.14</v>
      </c>
      <c r="D265">
        <v>37.479999999999997</v>
      </c>
      <c r="E265">
        <v>-0.82</v>
      </c>
      <c r="F265">
        <v>37.479999999999997</v>
      </c>
      <c r="G265">
        <v>37.49</v>
      </c>
      <c r="H265">
        <v>415171</v>
      </c>
      <c r="I265">
        <v>5376</v>
      </c>
      <c r="J265">
        <v>0.16</v>
      </c>
      <c r="K265">
        <v>1.42</v>
      </c>
      <c r="L265">
        <v>38.31</v>
      </c>
      <c r="M265">
        <v>38.82</v>
      </c>
      <c r="N265">
        <v>37.090000000000003</v>
      </c>
      <c r="O265">
        <v>38.299999999999997</v>
      </c>
      <c r="P265">
        <v>47.48</v>
      </c>
      <c r="Q265">
        <v>157595.91</v>
      </c>
      <c r="R265">
        <v>0.71</v>
      </c>
      <c r="S265" t="s">
        <v>36</v>
      </c>
      <c r="T265" t="s">
        <v>71</v>
      </c>
      <c r="U265">
        <v>4.5199999999999996</v>
      </c>
    </row>
    <row r="266" spans="1:21" x14ac:dyDescent="0.2">
      <c r="A266" t="str">
        <f>"601998"</f>
        <v>601998</v>
      </c>
      <c r="B266" t="s">
        <v>380</v>
      </c>
      <c r="C266">
        <v>-0.76</v>
      </c>
      <c r="D266">
        <v>6.54</v>
      </c>
      <c r="E266">
        <v>-0.05</v>
      </c>
      <c r="F266">
        <v>6.54</v>
      </c>
      <c r="G266">
        <v>6.55</v>
      </c>
      <c r="H266">
        <v>569051</v>
      </c>
      <c r="I266">
        <v>7045</v>
      </c>
      <c r="J266">
        <v>0.15</v>
      </c>
      <c r="K266">
        <v>0.15</v>
      </c>
      <c r="L266">
        <v>6.59</v>
      </c>
      <c r="M266">
        <v>6.69</v>
      </c>
      <c r="N266">
        <v>6.52</v>
      </c>
      <c r="O266">
        <v>6.59</v>
      </c>
      <c r="P266">
        <v>5.08</v>
      </c>
      <c r="Q266">
        <v>37551.85</v>
      </c>
      <c r="R266">
        <v>1.03</v>
      </c>
      <c r="S266" t="s">
        <v>22</v>
      </c>
      <c r="T266" t="s">
        <v>71</v>
      </c>
      <c r="U266">
        <v>2.58</v>
      </c>
    </row>
    <row r="267" spans="1:21" x14ac:dyDescent="0.2">
      <c r="A267" t="str">
        <f>"603019"</f>
        <v>603019</v>
      </c>
      <c r="B267" t="s">
        <v>381</v>
      </c>
      <c r="C267">
        <v>-3.98</v>
      </c>
      <c r="D267">
        <v>83.9</v>
      </c>
      <c r="E267">
        <v>-3.48</v>
      </c>
      <c r="F267">
        <v>83.9</v>
      </c>
      <c r="G267">
        <v>83.91</v>
      </c>
      <c r="H267">
        <v>1867924</v>
      </c>
      <c r="I267">
        <v>22093</v>
      </c>
      <c r="J267">
        <v>0.95</v>
      </c>
      <c r="K267">
        <v>12.81</v>
      </c>
      <c r="L267">
        <v>89.93</v>
      </c>
      <c r="M267">
        <v>89.93</v>
      </c>
      <c r="N267">
        <v>81.010000000000005</v>
      </c>
      <c r="O267">
        <v>87.38</v>
      </c>
      <c r="P267">
        <v>119.65</v>
      </c>
      <c r="Q267">
        <v>1581668.41</v>
      </c>
      <c r="R267">
        <v>1.1599999999999999</v>
      </c>
      <c r="S267" t="s">
        <v>91</v>
      </c>
      <c r="T267" t="s">
        <v>104</v>
      </c>
      <c r="U267">
        <v>10.210000000000001</v>
      </c>
    </row>
    <row r="268" spans="1:21" x14ac:dyDescent="0.2">
      <c r="A268" t="str">
        <f>"603195"</f>
        <v>603195</v>
      </c>
      <c r="B268" t="s">
        <v>382</v>
      </c>
      <c r="C268">
        <v>-1.68</v>
      </c>
      <c r="D268">
        <v>75.39</v>
      </c>
      <c r="E268">
        <v>-1.29</v>
      </c>
      <c r="F268">
        <v>75.39</v>
      </c>
      <c r="G268">
        <v>75.430000000000007</v>
      </c>
      <c r="H268">
        <v>31091</v>
      </c>
      <c r="I268">
        <v>378</v>
      </c>
      <c r="J268">
        <v>-0.16</v>
      </c>
      <c r="K268">
        <v>0.24</v>
      </c>
      <c r="L268">
        <v>76.680000000000007</v>
      </c>
      <c r="M268">
        <v>78.2</v>
      </c>
      <c r="N268">
        <v>75.06</v>
      </c>
      <c r="O268">
        <v>76.680000000000007</v>
      </c>
      <c r="P268">
        <v>22.39</v>
      </c>
      <c r="Q268">
        <v>23824.99</v>
      </c>
      <c r="R268">
        <v>0.82</v>
      </c>
      <c r="S268" t="s">
        <v>42</v>
      </c>
      <c r="T268" t="s">
        <v>94</v>
      </c>
      <c r="U268">
        <v>4.09</v>
      </c>
    </row>
    <row r="269" spans="1:21" x14ac:dyDescent="0.2">
      <c r="A269" t="str">
        <f>"603259"</f>
        <v>603259</v>
      </c>
      <c r="B269" t="s">
        <v>383</v>
      </c>
      <c r="C269">
        <v>1.51</v>
      </c>
      <c r="D269">
        <v>58.3</v>
      </c>
      <c r="E269">
        <v>0.87</v>
      </c>
      <c r="F269">
        <v>58.29</v>
      </c>
      <c r="G269">
        <v>58.3</v>
      </c>
      <c r="H269">
        <v>1127148</v>
      </c>
      <c r="I269">
        <v>8862</v>
      </c>
      <c r="J269">
        <v>0.09</v>
      </c>
      <c r="K269">
        <v>4.51</v>
      </c>
      <c r="L269">
        <v>57.52</v>
      </c>
      <c r="M269">
        <v>61</v>
      </c>
      <c r="N269">
        <v>57.16</v>
      </c>
      <c r="O269">
        <v>57.43</v>
      </c>
      <c r="P269">
        <v>19.329999999999998</v>
      </c>
      <c r="Q269">
        <v>666557.73</v>
      </c>
      <c r="R269">
        <v>1.34</v>
      </c>
      <c r="S269" t="s">
        <v>93</v>
      </c>
      <c r="T269" t="s">
        <v>40</v>
      </c>
      <c r="U269">
        <v>6.69</v>
      </c>
    </row>
    <row r="270" spans="1:21" x14ac:dyDescent="0.2">
      <c r="A270" t="str">
        <f>"603260"</f>
        <v>603260</v>
      </c>
      <c r="B270" t="s">
        <v>384</v>
      </c>
      <c r="C270">
        <v>0</v>
      </c>
      <c r="D270">
        <v>62.25</v>
      </c>
      <c r="E270">
        <v>0</v>
      </c>
      <c r="F270">
        <v>62.24</v>
      </c>
      <c r="G270">
        <v>62.25</v>
      </c>
      <c r="H270">
        <v>82112</v>
      </c>
      <c r="I270">
        <v>681</v>
      </c>
      <c r="J270">
        <v>-0.02</v>
      </c>
      <c r="K270">
        <v>0.69</v>
      </c>
      <c r="L270">
        <v>62.25</v>
      </c>
      <c r="M270">
        <v>63.3</v>
      </c>
      <c r="N270">
        <v>60.99</v>
      </c>
      <c r="O270">
        <v>62.25</v>
      </c>
      <c r="P270">
        <v>37.950000000000003</v>
      </c>
      <c r="Q270">
        <v>50917.85</v>
      </c>
      <c r="R270">
        <v>1.1100000000000001</v>
      </c>
      <c r="S270" t="s">
        <v>145</v>
      </c>
      <c r="T270" t="s">
        <v>94</v>
      </c>
      <c r="U270">
        <v>3.71</v>
      </c>
    </row>
    <row r="271" spans="1:21" x14ac:dyDescent="0.2">
      <c r="A271" t="str">
        <f>"603288"</f>
        <v>603288</v>
      </c>
      <c r="B271" t="s">
        <v>385</v>
      </c>
      <c r="C271">
        <v>-1.03</v>
      </c>
      <c r="D271">
        <v>46.9</v>
      </c>
      <c r="E271">
        <v>-0.49</v>
      </c>
      <c r="F271">
        <v>46.89</v>
      </c>
      <c r="G271">
        <v>46.9</v>
      </c>
      <c r="H271">
        <v>196219</v>
      </c>
      <c r="I271">
        <v>2253</v>
      </c>
      <c r="J271">
        <v>0.02</v>
      </c>
      <c r="K271">
        <v>0.35</v>
      </c>
      <c r="L271">
        <v>46.88</v>
      </c>
      <c r="M271">
        <v>48.84</v>
      </c>
      <c r="N271">
        <v>46.68</v>
      </c>
      <c r="O271">
        <v>47.39</v>
      </c>
      <c r="P271">
        <v>40.619999999999997</v>
      </c>
      <c r="Q271">
        <v>93430.34</v>
      </c>
      <c r="R271">
        <v>0.93</v>
      </c>
      <c r="S271" t="s">
        <v>88</v>
      </c>
      <c r="T271" t="s">
        <v>31</v>
      </c>
      <c r="U271">
        <v>4.5599999999999996</v>
      </c>
    </row>
    <row r="272" spans="1:21" x14ac:dyDescent="0.2">
      <c r="A272" t="str">
        <f>"603296"</f>
        <v>603296</v>
      </c>
      <c r="B272" t="s">
        <v>386</v>
      </c>
      <c r="C272">
        <v>4.16</v>
      </c>
      <c r="D272">
        <v>63.28</v>
      </c>
      <c r="E272">
        <v>2.5299999999999998</v>
      </c>
      <c r="F272">
        <v>63.27</v>
      </c>
      <c r="G272">
        <v>63.28</v>
      </c>
      <c r="H272">
        <v>232447</v>
      </c>
      <c r="I272">
        <v>1465</v>
      </c>
      <c r="J272">
        <v>-0.1</v>
      </c>
      <c r="K272">
        <v>9.5399999999999991</v>
      </c>
      <c r="L272">
        <v>61.14</v>
      </c>
      <c r="M272">
        <v>64.86</v>
      </c>
      <c r="N272">
        <v>60.73</v>
      </c>
      <c r="O272">
        <v>60.75</v>
      </c>
      <c r="P272">
        <v>23.52</v>
      </c>
      <c r="Q272">
        <v>145950.19</v>
      </c>
      <c r="R272">
        <v>1.76</v>
      </c>
      <c r="S272" t="s">
        <v>30</v>
      </c>
      <c r="T272" t="s">
        <v>125</v>
      </c>
      <c r="U272">
        <v>6.8</v>
      </c>
    </row>
    <row r="273" spans="1:21" x14ac:dyDescent="0.2">
      <c r="A273" t="str">
        <f>"603369"</f>
        <v>603369</v>
      </c>
      <c r="B273" t="s">
        <v>387</v>
      </c>
      <c r="C273">
        <v>-0.44</v>
      </c>
      <c r="D273">
        <v>47.28</v>
      </c>
      <c r="E273">
        <v>-0.21</v>
      </c>
      <c r="F273">
        <v>47.28</v>
      </c>
      <c r="G273">
        <v>47.29</v>
      </c>
      <c r="H273">
        <v>123133</v>
      </c>
      <c r="I273">
        <v>927</v>
      </c>
      <c r="J273">
        <v>-0.33</v>
      </c>
      <c r="K273">
        <v>0.98</v>
      </c>
      <c r="L273">
        <v>47.5</v>
      </c>
      <c r="M273">
        <v>48.46</v>
      </c>
      <c r="N273">
        <v>47</v>
      </c>
      <c r="O273">
        <v>47.49</v>
      </c>
      <c r="P273">
        <v>14.42</v>
      </c>
      <c r="Q273">
        <v>58864.06</v>
      </c>
      <c r="R273">
        <v>0.86</v>
      </c>
      <c r="S273" t="s">
        <v>54</v>
      </c>
      <c r="T273" t="s">
        <v>40</v>
      </c>
      <c r="U273">
        <v>3.07</v>
      </c>
    </row>
    <row r="274" spans="1:21" x14ac:dyDescent="0.2">
      <c r="A274" t="str">
        <f>"603392"</f>
        <v>603392</v>
      </c>
      <c r="B274" t="s">
        <v>388</v>
      </c>
      <c r="C274">
        <v>-0.28999999999999998</v>
      </c>
      <c r="D274">
        <v>74.78</v>
      </c>
      <c r="E274">
        <v>-0.22</v>
      </c>
      <c r="F274">
        <v>74.78</v>
      </c>
      <c r="G274">
        <v>74.790000000000006</v>
      </c>
      <c r="H274">
        <v>64330</v>
      </c>
      <c r="I274">
        <v>740</v>
      </c>
      <c r="J274">
        <v>0.23</v>
      </c>
      <c r="K274">
        <v>0.51</v>
      </c>
      <c r="L274">
        <v>74.819999999999993</v>
      </c>
      <c r="M274">
        <v>76.489999999999995</v>
      </c>
      <c r="N274">
        <v>74.209999999999994</v>
      </c>
      <c r="O274">
        <v>75</v>
      </c>
      <c r="P274">
        <v>266.10000000000002</v>
      </c>
      <c r="Q274">
        <v>48576.68</v>
      </c>
      <c r="R274">
        <v>1.1299999999999999</v>
      </c>
      <c r="S274" t="s">
        <v>65</v>
      </c>
      <c r="T274" t="s">
        <v>71</v>
      </c>
      <c r="U274">
        <v>3.04</v>
      </c>
    </row>
    <row r="275" spans="1:21" x14ac:dyDescent="0.2">
      <c r="A275" t="str">
        <f>"603501"</f>
        <v>603501</v>
      </c>
      <c r="B275" t="s">
        <v>389</v>
      </c>
      <c r="C275">
        <v>-0.66</v>
      </c>
      <c r="D275">
        <v>115.24</v>
      </c>
      <c r="E275">
        <v>-0.77</v>
      </c>
      <c r="F275">
        <v>115.23</v>
      </c>
      <c r="G275">
        <v>115.24</v>
      </c>
      <c r="H275">
        <v>379344</v>
      </c>
      <c r="I275">
        <v>2991</v>
      </c>
      <c r="J275">
        <v>0.45</v>
      </c>
      <c r="K275">
        <v>3.12</v>
      </c>
      <c r="L275">
        <v>117</v>
      </c>
      <c r="M275">
        <v>119.16</v>
      </c>
      <c r="N275">
        <v>113.96</v>
      </c>
      <c r="O275">
        <v>116.01</v>
      </c>
      <c r="P275">
        <v>44.19</v>
      </c>
      <c r="Q275">
        <v>439326.45</v>
      </c>
      <c r="R275">
        <v>1.19</v>
      </c>
      <c r="S275" t="s">
        <v>111</v>
      </c>
      <c r="T275" t="s">
        <v>125</v>
      </c>
      <c r="U275">
        <v>4.4800000000000004</v>
      </c>
    </row>
    <row r="276" spans="1:21" x14ac:dyDescent="0.2">
      <c r="A276" t="str">
        <f>"603659"</f>
        <v>603659</v>
      </c>
      <c r="B276" t="s">
        <v>390</v>
      </c>
      <c r="C276">
        <v>-1.58</v>
      </c>
      <c r="D276">
        <v>20.53</v>
      </c>
      <c r="E276">
        <v>-0.33</v>
      </c>
      <c r="F276">
        <v>20.52</v>
      </c>
      <c r="G276">
        <v>20.53</v>
      </c>
      <c r="H276">
        <v>672011</v>
      </c>
      <c r="I276">
        <v>4850</v>
      </c>
      <c r="J276">
        <v>0.15</v>
      </c>
      <c r="K276">
        <v>3.15</v>
      </c>
      <c r="L276">
        <v>21.7</v>
      </c>
      <c r="M276">
        <v>21.85</v>
      </c>
      <c r="N276">
        <v>20.23</v>
      </c>
      <c r="O276">
        <v>20.86</v>
      </c>
      <c r="P276">
        <v>26.57</v>
      </c>
      <c r="Q276">
        <v>141447.70000000001</v>
      </c>
      <c r="R276">
        <v>0.99</v>
      </c>
      <c r="S276" t="s">
        <v>145</v>
      </c>
      <c r="T276" t="s">
        <v>125</v>
      </c>
      <c r="U276">
        <v>7.77</v>
      </c>
    </row>
    <row r="277" spans="1:21" x14ac:dyDescent="0.2">
      <c r="A277" t="str">
        <f>"603799"</f>
        <v>603799</v>
      </c>
      <c r="B277" t="s">
        <v>391</v>
      </c>
      <c r="C277">
        <v>-0.16</v>
      </c>
      <c r="D277">
        <v>36.9</v>
      </c>
      <c r="E277">
        <v>-0.06</v>
      </c>
      <c r="F277">
        <v>36.89</v>
      </c>
      <c r="G277">
        <v>36.9</v>
      </c>
      <c r="H277">
        <v>1001301</v>
      </c>
      <c r="I277">
        <v>5646</v>
      </c>
      <c r="J277">
        <v>-0.02</v>
      </c>
      <c r="K277">
        <v>5.94</v>
      </c>
      <c r="L277">
        <v>37.17</v>
      </c>
      <c r="M277">
        <v>39.21</v>
      </c>
      <c r="N277">
        <v>36.22</v>
      </c>
      <c r="O277">
        <v>36.96</v>
      </c>
      <c r="P277">
        <v>15.55</v>
      </c>
      <c r="Q277">
        <v>377881.26</v>
      </c>
      <c r="R277">
        <v>0.99</v>
      </c>
      <c r="S277" t="s">
        <v>136</v>
      </c>
      <c r="T277" t="s">
        <v>94</v>
      </c>
      <c r="U277">
        <v>8.09</v>
      </c>
    </row>
    <row r="278" spans="1:21" x14ac:dyDescent="0.2">
      <c r="A278" t="str">
        <f>"603806"</f>
        <v>603806</v>
      </c>
      <c r="B278" t="s">
        <v>392</v>
      </c>
      <c r="C278">
        <v>-2.2200000000000002</v>
      </c>
      <c r="D278">
        <v>18.03</v>
      </c>
      <c r="E278">
        <v>-0.41</v>
      </c>
      <c r="F278">
        <v>18.03</v>
      </c>
      <c r="G278">
        <v>18.04</v>
      </c>
      <c r="H278">
        <v>417656</v>
      </c>
      <c r="I278">
        <v>3466</v>
      </c>
      <c r="J278">
        <v>0</v>
      </c>
      <c r="K278">
        <v>1.6</v>
      </c>
      <c r="L278">
        <v>18.350000000000001</v>
      </c>
      <c r="M278">
        <v>19</v>
      </c>
      <c r="N278">
        <v>17.87</v>
      </c>
      <c r="O278">
        <v>18.440000000000001</v>
      </c>
      <c r="P278">
        <v>28.04</v>
      </c>
      <c r="Q278">
        <v>77114.03</v>
      </c>
      <c r="R278">
        <v>1.1200000000000001</v>
      </c>
      <c r="S278" t="s">
        <v>393</v>
      </c>
      <c r="T278" t="s">
        <v>94</v>
      </c>
      <c r="U278">
        <v>6.13</v>
      </c>
    </row>
    <row r="279" spans="1:21" x14ac:dyDescent="0.2">
      <c r="A279" t="str">
        <f>"603833"</f>
        <v>603833</v>
      </c>
      <c r="B279" t="s">
        <v>394</v>
      </c>
      <c r="C279">
        <v>5.17</v>
      </c>
      <c r="D279">
        <v>73.8</v>
      </c>
      <c r="E279">
        <v>3.63</v>
      </c>
      <c r="F279">
        <v>73.790000000000006</v>
      </c>
      <c r="G279">
        <v>73.8</v>
      </c>
      <c r="H279">
        <v>51921</v>
      </c>
      <c r="I279">
        <v>177</v>
      </c>
      <c r="J279">
        <v>0.33</v>
      </c>
      <c r="K279">
        <v>0.85</v>
      </c>
      <c r="L279">
        <v>70.8</v>
      </c>
      <c r="M279">
        <v>75.62</v>
      </c>
      <c r="N279">
        <v>70.5</v>
      </c>
      <c r="O279">
        <v>70.17</v>
      </c>
      <c r="P279">
        <v>16.600000000000001</v>
      </c>
      <c r="Q279">
        <v>38294.82</v>
      </c>
      <c r="R279">
        <v>0.83</v>
      </c>
      <c r="S279" t="s">
        <v>395</v>
      </c>
      <c r="T279" t="s">
        <v>31</v>
      </c>
      <c r="U279">
        <v>7.3</v>
      </c>
    </row>
    <row r="280" spans="1:21" x14ac:dyDescent="0.2">
      <c r="A280" t="str">
        <f>"603899"</f>
        <v>603899</v>
      </c>
      <c r="B280" t="s">
        <v>396</v>
      </c>
      <c r="C280">
        <v>0.64</v>
      </c>
      <c r="D280">
        <v>31.36</v>
      </c>
      <c r="E280">
        <v>0.2</v>
      </c>
      <c r="F280">
        <v>31.36</v>
      </c>
      <c r="G280">
        <v>31.37</v>
      </c>
      <c r="H280">
        <v>68779</v>
      </c>
      <c r="I280">
        <v>773</v>
      </c>
      <c r="J280">
        <v>0.16</v>
      </c>
      <c r="K280">
        <v>0.74</v>
      </c>
      <c r="L280">
        <v>31.06</v>
      </c>
      <c r="M280">
        <v>31.8</v>
      </c>
      <c r="N280">
        <v>31.02</v>
      </c>
      <c r="O280">
        <v>31.16</v>
      </c>
      <c r="P280">
        <v>21.27</v>
      </c>
      <c r="Q280">
        <v>21633.35</v>
      </c>
      <c r="R280">
        <v>0.98</v>
      </c>
      <c r="S280" t="s">
        <v>397</v>
      </c>
      <c r="T280" t="s">
        <v>125</v>
      </c>
      <c r="U280">
        <v>2.5</v>
      </c>
    </row>
    <row r="281" spans="1:21" x14ac:dyDescent="0.2">
      <c r="A281" t="str">
        <f>"603986"</f>
        <v>603986</v>
      </c>
      <c r="B281" t="s">
        <v>398</v>
      </c>
      <c r="C281">
        <v>-2.2999999999999998</v>
      </c>
      <c r="D281">
        <v>96.86</v>
      </c>
      <c r="E281">
        <v>-2.2799999999999998</v>
      </c>
      <c r="F281">
        <v>96.86</v>
      </c>
      <c r="G281">
        <v>96.87</v>
      </c>
      <c r="H281">
        <v>296648</v>
      </c>
      <c r="I281">
        <v>3770</v>
      </c>
      <c r="J281">
        <v>0.13</v>
      </c>
      <c r="K281">
        <v>4.46</v>
      </c>
      <c r="L281">
        <v>99.22</v>
      </c>
      <c r="M281">
        <v>99.49</v>
      </c>
      <c r="N281">
        <v>96.05</v>
      </c>
      <c r="O281">
        <v>99.14</v>
      </c>
      <c r="P281">
        <v>58.13</v>
      </c>
      <c r="Q281">
        <v>289200.40000000002</v>
      </c>
      <c r="R281">
        <v>0.8</v>
      </c>
      <c r="S281" t="s">
        <v>111</v>
      </c>
      <c r="T281" t="s">
        <v>71</v>
      </c>
      <c r="U281">
        <v>3.47</v>
      </c>
    </row>
    <row r="282" spans="1:21" x14ac:dyDescent="0.2">
      <c r="A282" t="str">
        <f>"603993"</f>
        <v>603993</v>
      </c>
      <c r="B282" t="s">
        <v>399</v>
      </c>
      <c r="C282">
        <v>-3.03</v>
      </c>
      <c r="D282">
        <v>7.68</v>
      </c>
      <c r="E282">
        <v>-0.24</v>
      </c>
      <c r="F282">
        <v>7.68</v>
      </c>
      <c r="G282">
        <v>7.69</v>
      </c>
      <c r="H282">
        <v>3131697</v>
      </c>
      <c r="I282">
        <v>28425</v>
      </c>
      <c r="J282">
        <v>0.26</v>
      </c>
      <c r="K282">
        <v>1.77</v>
      </c>
      <c r="L282">
        <v>7.83</v>
      </c>
      <c r="M282">
        <v>7.98</v>
      </c>
      <c r="N282">
        <v>7.61</v>
      </c>
      <c r="O282">
        <v>7.92</v>
      </c>
      <c r="P282">
        <v>15.04</v>
      </c>
      <c r="Q282">
        <v>243755.97</v>
      </c>
      <c r="R282">
        <v>1.1000000000000001</v>
      </c>
      <c r="S282" t="s">
        <v>136</v>
      </c>
      <c r="T282" t="s">
        <v>89</v>
      </c>
      <c r="U282">
        <v>4.67</v>
      </c>
    </row>
    <row r="283" spans="1:21" x14ac:dyDescent="0.2">
      <c r="A283" t="str">
        <f>"605117"</f>
        <v>605117</v>
      </c>
      <c r="B283" t="s">
        <v>400</v>
      </c>
      <c r="C283">
        <v>-2.08</v>
      </c>
      <c r="D283">
        <v>88.65</v>
      </c>
      <c r="E283">
        <v>-1.88</v>
      </c>
      <c r="F283">
        <v>88.65</v>
      </c>
      <c r="G283">
        <v>88.66</v>
      </c>
      <c r="H283">
        <v>82845</v>
      </c>
      <c r="I283">
        <v>586</v>
      </c>
      <c r="J283">
        <v>0.06</v>
      </c>
      <c r="K283">
        <v>1.36</v>
      </c>
      <c r="L283">
        <v>90.47</v>
      </c>
      <c r="M283">
        <v>91.4</v>
      </c>
      <c r="N283">
        <v>88</v>
      </c>
      <c r="O283">
        <v>90.53</v>
      </c>
      <c r="P283">
        <v>19.149999999999999</v>
      </c>
      <c r="Q283">
        <v>74153.62</v>
      </c>
      <c r="R283">
        <v>0.8</v>
      </c>
      <c r="S283" t="s">
        <v>115</v>
      </c>
      <c r="T283" t="s">
        <v>94</v>
      </c>
      <c r="U283">
        <v>3.76</v>
      </c>
    </row>
    <row r="284" spans="1:21" x14ac:dyDescent="0.2">
      <c r="A284" t="str">
        <f>"605499"</f>
        <v>605499</v>
      </c>
      <c r="B284" t="s">
        <v>401</v>
      </c>
      <c r="C284">
        <v>0.52</v>
      </c>
      <c r="D284">
        <v>220.33</v>
      </c>
      <c r="E284">
        <v>1.1299999999999999</v>
      </c>
      <c r="F284">
        <v>220.3</v>
      </c>
      <c r="G284">
        <v>220.33</v>
      </c>
      <c r="H284">
        <v>16339</v>
      </c>
      <c r="I284">
        <v>453</v>
      </c>
      <c r="J284">
        <v>0.05</v>
      </c>
      <c r="K284">
        <v>0.31</v>
      </c>
      <c r="L284">
        <v>219</v>
      </c>
      <c r="M284">
        <v>223.56</v>
      </c>
      <c r="N284">
        <v>216.08</v>
      </c>
      <c r="O284">
        <v>219.2</v>
      </c>
      <c r="P284">
        <v>31.74</v>
      </c>
      <c r="Q284">
        <v>35999.89</v>
      </c>
      <c r="R284">
        <v>0.79</v>
      </c>
      <c r="S284" t="s">
        <v>402</v>
      </c>
      <c r="T284" t="s">
        <v>23</v>
      </c>
      <c r="U284">
        <v>3.41</v>
      </c>
    </row>
    <row r="285" spans="1:21" x14ac:dyDescent="0.2">
      <c r="A285" t="str">
        <f>"688008"</f>
        <v>688008</v>
      </c>
      <c r="B285" t="s">
        <v>403</v>
      </c>
      <c r="C285">
        <v>-4.75</v>
      </c>
      <c r="D285">
        <v>74.400000000000006</v>
      </c>
      <c r="E285">
        <v>-3.71</v>
      </c>
      <c r="F285">
        <v>74.400000000000006</v>
      </c>
      <c r="G285">
        <v>74.41</v>
      </c>
      <c r="H285">
        <v>653968</v>
      </c>
      <c r="I285">
        <v>5413</v>
      </c>
      <c r="J285">
        <v>-0.32</v>
      </c>
      <c r="K285">
        <v>5.72</v>
      </c>
      <c r="L285">
        <v>78.900000000000006</v>
      </c>
      <c r="M285">
        <v>79.3</v>
      </c>
      <c r="N285">
        <v>73.7</v>
      </c>
      <c r="O285">
        <v>78.11</v>
      </c>
      <c r="P285">
        <v>65.180000000000007</v>
      </c>
      <c r="Q285">
        <v>496745.25</v>
      </c>
      <c r="R285">
        <v>1.1200000000000001</v>
      </c>
      <c r="S285" t="s">
        <v>111</v>
      </c>
      <c r="T285" t="s">
        <v>125</v>
      </c>
      <c r="U285">
        <v>7.17</v>
      </c>
    </row>
    <row r="286" spans="1:21" x14ac:dyDescent="0.2">
      <c r="A286" t="str">
        <f>"688009"</f>
        <v>688009</v>
      </c>
      <c r="B286" t="s">
        <v>404</v>
      </c>
      <c r="C286">
        <v>-3.43</v>
      </c>
      <c r="D286">
        <v>6.75</v>
      </c>
      <c r="E286">
        <v>-0.24</v>
      </c>
      <c r="F286">
        <v>6.75</v>
      </c>
      <c r="G286">
        <v>6.76</v>
      </c>
      <c r="H286">
        <v>656883</v>
      </c>
      <c r="I286">
        <v>3883</v>
      </c>
      <c r="J286">
        <v>-0.14000000000000001</v>
      </c>
      <c r="K286">
        <v>0.76</v>
      </c>
      <c r="L286">
        <v>7.01</v>
      </c>
      <c r="M286">
        <v>7.1</v>
      </c>
      <c r="N286">
        <v>6.7</v>
      </c>
      <c r="O286">
        <v>6.99</v>
      </c>
      <c r="P286">
        <v>22.73</v>
      </c>
      <c r="Q286">
        <v>45145.07</v>
      </c>
      <c r="R286">
        <v>0.92</v>
      </c>
      <c r="S286" t="s">
        <v>353</v>
      </c>
      <c r="T286" t="s">
        <v>71</v>
      </c>
      <c r="U286">
        <v>5.72</v>
      </c>
    </row>
    <row r="287" spans="1:21" x14ac:dyDescent="0.2">
      <c r="A287" t="str">
        <f>"688012"</f>
        <v>688012</v>
      </c>
      <c r="B287" t="s">
        <v>405</v>
      </c>
      <c r="C287">
        <v>0.47</v>
      </c>
      <c r="D287">
        <v>246.3</v>
      </c>
      <c r="E287">
        <v>1.1499999999999999</v>
      </c>
      <c r="F287">
        <v>246.3</v>
      </c>
      <c r="G287">
        <v>246.33</v>
      </c>
      <c r="H287">
        <v>184423</v>
      </c>
      <c r="I287">
        <v>1916</v>
      </c>
      <c r="J287">
        <v>0.09</v>
      </c>
      <c r="K287">
        <v>2.96</v>
      </c>
      <c r="L287">
        <v>243</v>
      </c>
      <c r="M287">
        <v>256.99</v>
      </c>
      <c r="N287">
        <v>239</v>
      </c>
      <c r="O287">
        <v>245.15</v>
      </c>
      <c r="P287">
        <v>125.89</v>
      </c>
      <c r="Q287">
        <v>454984.54</v>
      </c>
      <c r="R287">
        <v>1.0900000000000001</v>
      </c>
      <c r="S287" t="s">
        <v>111</v>
      </c>
      <c r="T287" t="s">
        <v>125</v>
      </c>
      <c r="U287">
        <v>7.34</v>
      </c>
    </row>
    <row r="288" spans="1:21" x14ac:dyDescent="0.2">
      <c r="A288" t="str">
        <f>"688036"</f>
        <v>688036</v>
      </c>
      <c r="B288" t="s">
        <v>406</v>
      </c>
      <c r="C288">
        <v>-2.0099999999999998</v>
      </c>
      <c r="D288">
        <v>98.01</v>
      </c>
      <c r="E288">
        <v>-2.0099999999999998</v>
      </c>
      <c r="F288">
        <v>98</v>
      </c>
      <c r="G288">
        <v>98.01</v>
      </c>
      <c r="H288">
        <v>104078</v>
      </c>
      <c r="I288">
        <v>758</v>
      </c>
      <c r="J288">
        <v>0.09</v>
      </c>
      <c r="K288">
        <v>0.91</v>
      </c>
      <c r="L288">
        <v>100.05</v>
      </c>
      <c r="M288">
        <v>101.99</v>
      </c>
      <c r="N288">
        <v>97.12</v>
      </c>
      <c r="O288">
        <v>100.02</v>
      </c>
      <c r="P288">
        <v>21.47</v>
      </c>
      <c r="Q288">
        <v>103482.08</v>
      </c>
      <c r="R288">
        <v>0.78</v>
      </c>
      <c r="S288" t="s">
        <v>28</v>
      </c>
      <c r="T288" t="s">
        <v>23</v>
      </c>
      <c r="U288">
        <v>4.87</v>
      </c>
    </row>
    <row r="289" spans="1:21" x14ac:dyDescent="0.2">
      <c r="A289" t="str">
        <f>"688041"</f>
        <v>688041</v>
      </c>
      <c r="B289" t="s">
        <v>407</v>
      </c>
      <c r="C289">
        <v>-6.93</v>
      </c>
      <c r="D289">
        <v>129.41</v>
      </c>
      <c r="E289">
        <v>-9.64</v>
      </c>
      <c r="F289">
        <v>129.4</v>
      </c>
      <c r="G289">
        <v>129.41</v>
      </c>
      <c r="H289">
        <v>447249</v>
      </c>
      <c r="I289">
        <v>5682</v>
      </c>
      <c r="J289">
        <v>-0.57999999999999996</v>
      </c>
      <c r="K289">
        <v>5.04</v>
      </c>
      <c r="L289">
        <v>136</v>
      </c>
      <c r="M289">
        <v>137.38999999999999</v>
      </c>
      <c r="N289">
        <v>129.32</v>
      </c>
      <c r="O289">
        <v>139.05000000000001</v>
      </c>
      <c r="P289">
        <v>147.86000000000001</v>
      </c>
      <c r="Q289">
        <v>592222.81000000006</v>
      </c>
      <c r="R289">
        <v>1.04</v>
      </c>
      <c r="S289" t="s">
        <v>111</v>
      </c>
      <c r="T289" t="s">
        <v>104</v>
      </c>
      <c r="U289">
        <v>5.8</v>
      </c>
    </row>
    <row r="290" spans="1:21" x14ac:dyDescent="0.2">
      <c r="A290" t="str">
        <f>"688082"</f>
        <v>688082</v>
      </c>
      <c r="B290" t="s">
        <v>408</v>
      </c>
      <c r="C290">
        <v>-4.05</v>
      </c>
      <c r="D290">
        <v>118.02</v>
      </c>
      <c r="E290">
        <v>-4.9800000000000004</v>
      </c>
      <c r="F290">
        <v>118.02</v>
      </c>
      <c r="G290">
        <v>118.1</v>
      </c>
      <c r="H290">
        <v>44659</v>
      </c>
      <c r="I290">
        <v>284</v>
      </c>
      <c r="J290">
        <v>-0.06</v>
      </c>
      <c r="K290">
        <v>5.89</v>
      </c>
      <c r="L290">
        <v>122</v>
      </c>
      <c r="M290">
        <v>123.64</v>
      </c>
      <c r="N290">
        <v>117.01</v>
      </c>
      <c r="O290">
        <v>123</v>
      </c>
      <c r="P290">
        <v>50.92</v>
      </c>
      <c r="Q290">
        <v>53569.37</v>
      </c>
      <c r="R290">
        <v>0.95</v>
      </c>
      <c r="S290" t="s">
        <v>111</v>
      </c>
      <c r="T290" t="s">
        <v>125</v>
      </c>
      <c r="U290">
        <v>5.39</v>
      </c>
    </row>
    <row r="291" spans="1:21" x14ac:dyDescent="0.2">
      <c r="A291" t="str">
        <f>"688111"</f>
        <v>688111</v>
      </c>
      <c r="B291" t="s">
        <v>409</v>
      </c>
      <c r="C291">
        <v>-4.3099999999999996</v>
      </c>
      <c r="D291">
        <v>284.08999999999997</v>
      </c>
      <c r="E291">
        <v>-12.81</v>
      </c>
      <c r="F291">
        <v>284.08999999999997</v>
      </c>
      <c r="G291">
        <v>284.10000000000002</v>
      </c>
      <c r="H291">
        <v>70527</v>
      </c>
      <c r="I291">
        <v>398</v>
      </c>
      <c r="J291">
        <v>-0.01</v>
      </c>
      <c r="K291">
        <v>1.53</v>
      </c>
      <c r="L291">
        <v>299.64</v>
      </c>
      <c r="M291">
        <v>301.88</v>
      </c>
      <c r="N291">
        <v>281</v>
      </c>
      <c r="O291">
        <v>296.89999999999998</v>
      </c>
      <c r="P291">
        <v>94.77</v>
      </c>
      <c r="Q291">
        <v>204953.95</v>
      </c>
      <c r="R291">
        <v>0.89</v>
      </c>
      <c r="S291" t="s">
        <v>121</v>
      </c>
      <c r="T291" t="s">
        <v>71</v>
      </c>
      <c r="U291">
        <v>7.03</v>
      </c>
    </row>
    <row r="292" spans="1:21" x14ac:dyDescent="0.2">
      <c r="A292" t="str">
        <f>"688126"</f>
        <v>688126</v>
      </c>
      <c r="B292" t="s">
        <v>410</v>
      </c>
      <c r="C292">
        <v>-3.3</v>
      </c>
      <c r="D292">
        <v>24.32</v>
      </c>
      <c r="E292">
        <v>-0.83</v>
      </c>
      <c r="F292">
        <v>24.31</v>
      </c>
      <c r="G292">
        <v>24.32</v>
      </c>
      <c r="H292">
        <v>479214</v>
      </c>
      <c r="I292">
        <v>4291</v>
      </c>
      <c r="J292">
        <v>-0.2</v>
      </c>
      <c r="K292">
        <v>1.76</v>
      </c>
      <c r="L292">
        <v>25.35</v>
      </c>
      <c r="M292">
        <v>25.39</v>
      </c>
      <c r="N292">
        <v>24.03</v>
      </c>
      <c r="O292">
        <v>25.15</v>
      </c>
      <c r="P292" t="s">
        <v>25</v>
      </c>
      <c r="Q292">
        <v>117952.3</v>
      </c>
      <c r="R292">
        <v>0.96</v>
      </c>
      <c r="S292" t="s">
        <v>111</v>
      </c>
      <c r="T292" t="s">
        <v>125</v>
      </c>
      <c r="U292">
        <v>5.41</v>
      </c>
    </row>
    <row r="293" spans="1:21" x14ac:dyDescent="0.2">
      <c r="A293" t="str">
        <f>"688187"</f>
        <v>688187</v>
      </c>
      <c r="B293" t="s">
        <v>411</v>
      </c>
      <c r="C293">
        <v>-4.17</v>
      </c>
      <c r="D293">
        <v>51.45</v>
      </c>
      <c r="E293">
        <v>-2.2400000000000002</v>
      </c>
      <c r="F293">
        <v>51.42</v>
      </c>
      <c r="G293">
        <v>51.45</v>
      </c>
      <c r="H293">
        <v>134650</v>
      </c>
      <c r="I293">
        <v>1004</v>
      </c>
      <c r="J293">
        <v>0.47</v>
      </c>
      <c r="K293">
        <v>4.82</v>
      </c>
      <c r="L293">
        <v>53.69</v>
      </c>
      <c r="M293">
        <v>54.27</v>
      </c>
      <c r="N293">
        <v>50.61</v>
      </c>
      <c r="O293">
        <v>53.69</v>
      </c>
      <c r="P293">
        <v>21.78</v>
      </c>
      <c r="Q293">
        <v>70160.3</v>
      </c>
      <c r="R293">
        <v>1.39</v>
      </c>
      <c r="S293" t="s">
        <v>353</v>
      </c>
      <c r="T293" t="s">
        <v>34</v>
      </c>
      <c r="U293">
        <v>6.82</v>
      </c>
    </row>
    <row r="294" spans="1:21" x14ac:dyDescent="0.2">
      <c r="A294" t="str">
        <f>"688223"</f>
        <v>688223</v>
      </c>
      <c r="B294" t="s">
        <v>412</v>
      </c>
      <c r="C294">
        <v>-0.55000000000000004</v>
      </c>
      <c r="D294">
        <v>9.01</v>
      </c>
      <c r="E294">
        <v>-0.05</v>
      </c>
      <c r="F294">
        <v>9</v>
      </c>
      <c r="G294">
        <v>9.01</v>
      </c>
      <c r="H294">
        <v>974682</v>
      </c>
      <c r="I294">
        <v>8874</v>
      </c>
      <c r="J294">
        <v>0</v>
      </c>
      <c r="K294">
        <v>3.14</v>
      </c>
      <c r="L294">
        <v>9.1</v>
      </c>
      <c r="M294">
        <v>9.31</v>
      </c>
      <c r="N294">
        <v>8.91</v>
      </c>
      <c r="O294">
        <v>9.06</v>
      </c>
      <c r="P294">
        <v>55.65</v>
      </c>
      <c r="Q294">
        <v>89118.76</v>
      </c>
      <c r="R294">
        <v>1.07</v>
      </c>
      <c r="S294" t="s">
        <v>115</v>
      </c>
      <c r="T294" t="s">
        <v>137</v>
      </c>
      <c r="U294">
        <v>4.42</v>
      </c>
    </row>
    <row r="295" spans="1:21" x14ac:dyDescent="0.2">
      <c r="A295" t="str">
        <f>"688256"</f>
        <v>688256</v>
      </c>
      <c r="B295" t="s">
        <v>413</v>
      </c>
      <c r="C295">
        <v>-1.75</v>
      </c>
      <c r="D295">
        <v>422.99</v>
      </c>
      <c r="E295">
        <v>-7.52</v>
      </c>
      <c r="F295">
        <v>422.98</v>
      </c>
      <c r="G295">
        <v>422.99</v>
      </c>
      <c r="H295">
        <v>113930</v>
      </c>
      <c r="I295">
        <v>899</v>
      </c>
      <c r="J295">
        <v>-0.23</v>
      </c>
      <c r="K295">
        <v>2.73</v>
      </c>
      <c r="L295">
        <v>425</v>
      </c>
      <c r="M295">
        <v>444.12</v>
      </c>
      <c r="N295">
        <v>411.01</v>
      </c>
      <c r="O295">
        <v>430.51</v>
      </c>
      <c r="P295" t="s">
        <v>25</v>
      </c>
      <c r="Q295">
        <v>486206.04</v>
      </c>
      <c r="R295">
        <v>0.8</v>
      </c>
      <c r="S295" t="s">
        <v>111</v>
      </c>
      <c r="T295" t="s">
        <v>71</v>
      </c>
      <c r="U295">
        <v>7.69</v>
      </c>
    </row>
    <row r="296" spans="1:21" x14ac:dyDescent="0.2">
      <c r="A296" t="str">
        <f>"688271"</f>
        <v>688271</v>
      </c>
      <c r="B296" t="s">
        <v>414</v>
      </c>
      <c r="C296">
        <v>1.9</v>
      </c>
      <c r="D296">
        <v>139.4</v>
      </c>
      <c r="E296">
        <v>2.6</v>
      </c>
      <c r="F296">
        <v>139.4</v>
      </c>
      <c r="G296">
        <v>139.41999999999999</v>
      </c>
      <c r="H296">
        <v>97664</v>
      </c>
      <c r="I296">
        <v>401</v>
      </c>
      <c r="J296">
        <v>-0.03</v>
      </c>
      <c r="K296">
        <v>1.65</v>
      </c>
      <c r="L296">
        <v>136.32</v>
      </c>
      <c r="M296">
        <v>144.66</v>
      </c>
      <c r="N296">
        <v>136.30000000000001</v>
      </c>
      <c r="O296">
        <v>136.80000000000001</v>
      </c>
      <c r="P296">
        <v>128.38</v>
      </c>
      <c r="Q296">
        <v>137520.15</v>
      </c>
      <c r="R296">
        <v>1.38</v>
      </c>
      <c r="S296" t="s">
        <v>161</v>
      </c>
      <c r="T296" t="s">
        <v>125</v>
      </c>
      <c r="U296">
        <v>6.11</v>
      </c>
    </row>
    <row r="297" spans="1:21" x14ac:dyDescent="0.2">
      <c r="A297" t="str">
        <f>"688303"</f>
        <v>688303</v>
      </c>
      <c r="B297" t="s">
        <v>415</v>
      </c>
      <c r="C297">
        <v>-0.3</v>
      </c>
      <c r="D297">
        <v>30.18</v>
      </c>
      <c r="E297">
        <v>-0.09</v>
      </c>
      <c r="F297">
        <v>30.18</v>
      </c>
      <c r="G297">
        <v>30.19</v>
      </c>
      <c r="H297">
        <v>192243</v>
      </c>
      <c r="I297">
        <v>1456</v>
      </c>
      <c r="J297">
        <v>0.13</v>
      </c>
      <c r="K297">
        <v>3.48</v>
      </c>
      <c r="L297">
        <v>30.26</v>
      </c>
      <c r="M297">
        <v>31.33</v>
      </c>
      <c r="N297">
        <v>29.89</v>
      </c>
      <c r="O297">
        <v>30.27</v>
      </c>
      <c r="P297" t="s">
        <v>25</v>
      </c>
      <c r="Q297">
        <v>59060.21</v>
      </c>
      <c r="R297">
        <v>0.97</v>
      </c>
      <c r="S297" t="s">
        <v>115</v>
      </c>
      <c r="T297" t="s">
        <v>37</v>
      </c>
      <c r="U297">
        <v>4.76</v>
      </c>
    </row>
    <row r="298" spans="1:21" x14ac:dyDescent="0.2">
      <c r="A298" t="str">
        <f>"688363"</f>
        <v>688363</v>
      </c>
      <c r="B298" t="s">
        <v>416</v>
      </c>
      <c r="C298">
        <v>1.18</v>
      </c>
      <c r="D298">
        <v>66.28</v>
      </c>
      <c r="E298">
        <v>0.77</v>
      </c>
      <c r="F298">
        <v>66.28</v>
      </c>
      <c r="G298">
        <v>66.290000000000006</v>
      </c>
      <c r="H298">
        <v>92293</v>
      </c>
      <c r="I298">
        <v>672</v>
      </c>
      <c r="J298">
        <v>-0.08</v>
      </c>
      <c r="K298">
        <v>1.92</v>
      </c>
      <c r="L298">
        <v>65.55</v>
      </c>
      <c r="M298">
        <v>69.5</v>
      </c>
      <c r="N298">
        <v>65.55</v>
      </c>
      <c r="O298">
        <v>65.510000000000005</v>
      </c>
      <c r="P298">
        <v>66.14</v>
      </c>
      <c r="Q298">
        <v>62159.85</v>
      </c>
      <c r="R298">
        <v>1.0900000000000001</v>
      </c>
      <c r="S298" t="s">
        <v>161</v>
      </c>
      <c r="T298" t="s">
        <v>45</v>
      </c>
      <c r="U298">
        <v>6.03</v>
      </c>
    </row>
    <row r="299" spans="1:21" x14ac:dyDescent="0.2">
      <c r="A299" t="str">
        <f>"688396"</f>
        <v>688396</v>
      </c>
      <c r="B299" t="s">
        <v>417</v>
      </c>
      <c r="C299">
        <v>-1.44</v>
      </c>
      <c r="D299">
        <v>56.13</v>
      </c>
      <c r="E299">
        <v>-0.82</v>
      </c>
      <c r="F299">
        <v>56.13</v>
      </c>
      <c r="G299">
        <v>56.15</v>
      </c>
      <c r="H299">
        <v>173800</v>
      </c>
      <c r="I299">
        <v>1454</v>
      </c>
      <c r="J299">
        <v>-0.08</v>
      </c>
      <c r="K299">
        <v>1.31</v>
      </c>
      <c r="L299">
        <v>56.5</v>
      </c>
      <c r="M299">
        <v>57.66</v>
      </c>
      <c r="N299">
        <v>55.6</v>
      </c>
      <c r="O299">
        <v>56.95</v>
      </c>
      <c r="P299">
        <v>111.59</v>
      </c>
      <c r="Q299">
        <v>98363.74</v>
      </c>
      <c r="R299">
        <v>1.07</v>
      </c>
      <c r="S299" t="s">
        <v>111</v>
      </c>
      <c r="T299" t="s">
        <v>40</v>
      </c>
      <c r="U299">
        <v>3.62</v>
      </c>
    </row>
    <row r="300" spans="1:21" x14ac:dyDescent="0.2">
      <c r="A300" t="str">
        <f>"688599"</f>
        <v>688599</v>
      </c>
      <c r="B300" t="s">
        <v>418</v>
      </c>
      <c r="C300">
        <v>-2.5499999999999998</v>
      </c>
      <c r="D300">
        <v>25.58</v>
      </c>
      <c r="E300">
        <v>-0.67</v>
      </c>
      <c r="F300">
        <v>25.58</v>
      </c>
      <c r="G300">
        <v>25.59</v>
      </c>
      <c r="H300">
        <v>353841</v>
      </c>
      <c r="I300">
        <v>1856</v>
      </c>
      <c r="J300">
        <v>-0.11</v>
      </c>
      <c r="K300">
        <v>1.62</v>
      </c>
      <c r="L300">
        <v>26.52</v>
      </c>
      <c r="M300">
        <v>27.12</v>
      </c>
      <c r="N300">
        <v>25.41</v>
      </c>
      <c r="O300">
        <v>26.25</v>
      </c>
      <c r="P300" t="s">
        <v>25</v>
      </c>
      <c r="Q300">
        <v>93149.18</v>
      </c>
      <c r="R300">
        <v>0.84</v>
      </c>
      <c r="S300" t="s">
        <v>115</v>
      </c>
      <c r="T300" t="s">
        <v>40</v>
      </c>
      <c r="U300">
        <v>6.51</v>
      </c>
    </row>
    <row r="301" spans="1:21" x14ac:dyDescent="0.2">
      <c r="A301" t="str">
        <f>"688981"</f>
        <v>688981</v>
      </c>
      <c r="B301" t="s">
        <v>419</v>
      </c>
      <c r="C301">
        <v>-3.69</v>
      </c>
      <c r="D301">
        <v>101.11</v>
      </c>
      <c r="E301">
        <v>-3.87</v>
      </c>
      <c r="F301">
        <v>101.11</v>
      </c>
      <c r="G301">
        <v>101.12</v>
      </c>
      <c r="H301">
        <v>1088668</v>
      </c>
      <c r="I301">
        <v>8908</v>
      </c>
      <c r="J301">
        <v>-0.1</v>
      </c>
      <c r="K301">
        <v>5.48</v>
      </c>
      <c r="L301">
        <v>102.6</v>
      </c>
      <c r="M301">
        <v>104.87</v>
      </c>
      <c r="N301">
        <v>100</v>
      </c>
      <c r="O301">
        <v>104.98</v>
      </c>
      <c r="P301">
        <v>223.46</v>
      </c>
      <c r="Q301">
        <v>1112189.21</v>
      </c>
      <c r="R301">
        <v>0.76</v>
      </c>
      <c r="S301" t="s">
        <v>111</v>
      </c>
      <c r="T301" t="s">
        <v>125</v>
      </c>
      <c r="U301">
        <v>4.6399999999999997</v>
      </c>
    </row>
    <row r="302" spans="1:21" x14ac:dyDescent="0.2">
      <c r="A302" t="s">
        <v>420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沪深30020241112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68122</dc:creator>
  <cp:lastModifiedBy>68122953@qq.com</cp:lastModifiedBy>
  <dcterms:created xsi:type="dcterms:W3CDTF">2024-11-12T07:44:06Z</dcterms:created>
  <dcterms:modified xsi:type="dcterms:W3CDTF">2024-11-12T07:44:06Z</dcterms:modified>
</cp:coreProperties>
</file>